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firstSheet="2" activeTab="2"/>
  </bookViews>
  <sheets>
    <sheet name="Arkusz1" sheetId="1" r:id="rId1"/>
    <sheet name="DPSA_2020" sheetId="2" r:id="rId2"/>
    <sheet name="DPSA_2022_na BIP" sheetId="3" r:id="rId3"/>
  </sheets>
  <externalReferences>
    <externalReference r:id="rId6"/>
    <externalReference r:id="rId7"/>
  </externalReferences>
  <definedNames>
    <definedName name="_xlnm.Print_Area" localSheetId="2">'DPSA_2022_na BIP'!$A$1:$G$59</definedName>
  </definedNames>
  <calcPr fullCalcOnLoad="1"/>
</workbook>
</file>

<file path=xl/comments2.xml><?xml version="1.0" encoding="utf-8"?>
<comments xmlns="http://schemas.openxmlformats.org/spreadsheetml/2006/main">
  <authors>
    <author>DPS</author>
  </authors>
  <commentList>
    <comment ref="A37" authorId="0">
      <text>
        <r>
          <rPr>
            <b/>
            <sz val="9"/>
            <rFont val="Tahoma"/>
            <family val="2"/>
          </rPr>
          <t>DPS:</t>
        </r>
        <r>
          <rPr>
            <sz val="9"/>
            <rFont val="Tahoma"/>
            <family val="2"/>
          </rPr>
          <t xml:space="preserve">
221,234</t>
        </r>
      </text>
    </comment>
    <comment ref="A34" authorId="0">
      <text>
        <r>
          <rPr>
            <b/>
            <sz val="9"/>
            <rFont val="Tahoma"/>
            <family val="2"/>
          </rPr>
          <t>DPS:</t>
        </r>
        <r>
          <rPr>
            <sz val="9"/>
            <rFont val="Tahoma"/>
            <family val="2"/>
          </rPr>
          <t xml:space="preserve">
201
</t>
        </r>
      </text>
    </comment>
  </commentList>
</comments>
</file>

<file path=xl/comments3.xml><?xml version="1.0" encoding="utf-8"?>
<comments xmlns="http://schemas.openxmlformats.org/spreadsheetml/2006/main">
  <authors>
    <author>DPS</author>
  </authors>
  <commentList>
    <comment ref="G25" authorId="0">
      <text>
        <r>
          <rPr>
            <b/>
            <sz val="9"/>
            <rFont val="Tahoma"/>
            <family val="2"/>
          </rPr>
          <t>DPS:</t>
        </r>
        <r>
          <rPr>
            <sz val="9"/>
            <rFont val="Tahoma"/>
            <family val="2"/>
          </rPr>
          <t xml:space="preserve">
240 (ppk) + nadpłaty z 221</t>
        </r>
      </text>
    </comment>
    <comment ref="A34" authorId="0">
      <text>
        <r>
          <rPr>
            <b/>
            <sz val="9"/>
            <rFont val="Tahoma"/>
            <family val="2"/>
          </rPr>
          <t>DPS:</t>
        </r>
        <r>
          <rPr>
            <sz val="9"/>
            <rFont val="Tahoma"/>
            <family val="2"/>
          </rPr>
          <t xml:space="preserve">
201
221 z faktur</t>
        </r>
      </text>
    </comment>
    <comment ref="A37" authorId="0">
      <text>
        <r>
          <rPr>
            <b/>
            <sz val="9"/>
            <rFont val="Tahoma"/>
            <family val="2"/>
          </rPr>
          <t>DPS:</t>
        </r>
        <r>
          <rPr>
            <sz val="9"/>
            <rFont val="Tahoma"/>
            <family val="2"/>
          </rPr>
          <t xml:space="preserve">
221,234</t>
        </r>
      </text>
    </comment>
  </commentList>
</comments>
</file>

<file path=xl/sharedStrings.xml><?xml version="1.0" encoding="utf-8"?>
<sst xmlns="http://schemas.openxmlformats.org/spreadsheetml/2006/main" count="232" uniqueCount="88">
  <si>
    <t>wysłać bez pisma przewodniego</t>
  </si>
  <si>
    <t xml:space="preserve">AKTYWA </t>
  </si>
  <si>
    <t>Stan na początek roku</t>
  </si>
  <si>
    <t>Stan na koniec roku</t>
  </si>
  <si>
    <t xml:space="preserve">PASYWA </t>
  </si>
  <si>
    <t xml:space="preserve">A. Aktywa trwałe </t>
  </si>
  <si>
    <t xml:space="preserve">A. Fundusz </t>
  </si>
  <si>
    <t xml:space="preserve">I. Wartości niematerialne i prawne </t>
  </si>
  <si>
    <t xml:space="preserve">I. Fundusz jednostki </t>
  </si>
  <si>
    <t xml:space="preserve">II. Rzeczowe aktywa trwałe </t>
  </si>
  <si>
    <t xml:space="preserve">1. Środki trwałe </t>
  </si>
  <si>
    <t xml:space="preserve">1.1. Grunty </t>
  </si>
  <si>
    <t xml:space="preserve">1.2. Budynki, lokale i obiekty inżynierii lądowej i wodnej </t>
  </si>
  <si>
    <t xml:space="preserve">1.3. Urządzenia techniczne i maszyny </t>
  </si>
  <si>
    <t xml:space="preserve">1.4. Środki transportu </t>
  </si>
  <si>
    <t xml:space="preserve">1.5. Inne środki trwałe </t>
  </si>
  <si>
    <t xml:space="preserve">III. Należności długoterminowe </t>
  </si>
  <si>
    <t xml:space="preserve">IV. Długoterminowe aktywa finansowe </t>
  </si>
  <si>
    <t xml:space="preserve">V. Wartość mienia zlikwidowanych jednostek </t>
  </si>
  <si>
    <t xml:space="preserve">B. Aktywa obrotowe </t>
  </si>
  <si>
    <t xml:space="preserve">I. Zapasy </t>
  </si>
  <si>
    <t xml:space="preserve">II. Należności krótkoterminowe </t>
  </si>
  <si>
    <t xml:space="preserve">Suma aktywów </t>
  </si>
  <si>
    <t xml:space="preserve">Suma pasywów </t>
  </si>
  <si>
    <r>
      <t xml:space="preserve">ADRESAT                                                         </t>
    </r>
    <r>
      <rPr>
        <b/>
        <sz val="11"/>
        <rFont val="Arial CE"/>
        <family val="0"/>
      </rPr>
      <t xml:space="preserve">URZĄD MIASTA  LUBLIN                                                                                   WYDZIAŁ BUDŻETU I KSIĘGOWOŚCI  </t>
    </r>
  </si>
  <si>
    <t xml:space="preserve">2.Środki trwałe w budowie (inwestycje) </t>
  </si>
  <si>
    <t xml:space="preserve">   I. Zobowiązania długoterminowe</t>
  </si>
  <si>
    <t xml:space="preserve">II. Zobowiązania krótkoterminowe </t>
  </si>
  <si>
    <t xml:space="preserve">1.Zobowiązania z tytułu dostaw i usług </t>
  </si>
  <si>
    <t xml:space="preserve">2. Zobowiązania wobec budżetów </t>
  </si>
  <si>
    <t>3. Zobowiązania z tytułu ubezpieczeń  i innych świadczeń</t>
  </si>
  <si>
    <t xml:space="preserve">4. Zobowiązania z tytułu wynagrodzeń </t>
  </si>
  <si>
    <t xml:space="preserve">5. Pozostałe zobowiązania </t>
  </si>
  <si>
    <t xml:space="preserve">6. Sumy obce (depozytowe, zabezpieczenie wykonania umów) </t>
  </si>
  <si>
    <t xml:space="preserve">7. Rozliczenia z tytułu środków na wydatki budżetowe i z tytułu dochodów budżetowych </t>
  </si>
  <si>
    <t xml:space="preserve">3. Zaliczki na środki trwałe w budowie (inwestycje) </t>
  </si>
  <si>
    <t xml:space="preserve">1. Zysk netto (+) </t>
  </si>
  <si>
    <t xml:space="preserve">2. Strata netto (–) </t>
  </si>
  <si>
    <t xml:space="preserve">1. Akcje i udziały </t>
  </si>
  <si>
    <t xml:space="preserve">2. Inne papiery wartościowe </t>
  </si>
  <si>
    <t xml:space="preserve">3. Inne długoterminowe aktywa finansowe </t>
  </si>
  <si>
    <t xml:space="preserve">1. Materiały </t>
  </si>
  <si>
    <t xml:space="preserve">2. Półprodukty i produkty w toku </t>
  </si>
  <si>
    <t xml:space="preserve">3. Produkty gotowe </t>
  </si>
  <si>
    <t xml:space="preserve">4. Towary </t>
  </si>
  <si>
    <t xml:space="preserve">1. Należności z tytułu dostaw i usług </t>
  </si>
  <si>
    <t xml:space="preserve">2. Należności od budżetów </t>
  </si>
  <si>
    <t>3. Należności z tytułu ubezpieczeń i innych świadczeń</t>
  </si>
  <si>
    <t xml:space="preserve">4. Pozostałe należności </t>
  </si>
  <si>
    <t xml:space="preserve">5. Rozliczenia z tytułu środków na wydatki budżetowe i z tytułu dochodów budżetowych </t>
  </si>
  <si>
    <t xml:space="preserve">1. Środki pieniężne w kasie </t>
  </si>
  <si>
    <t xml:space="preserve">2. Środki pieniężne na rachunkach bankowych </t>
  </si>
  <si>
    <t>3. Środki pieniężne państwowego funduszu celowego</t>
  </si>
  <si>
    <t xml:space="preserve">4. Inne środki pieniężne </t>
  </si>
  <si>
    <t>5. Akcje lub udziały</t>
  </si>
  <si>
    <t>6. Inne papiery wartościowe</t>
  </si>
  <si>
    <t>7. Inne krótkoterminowe aktywa finansowe</t>
  </si>
  <si>
    <t>IV. Rozliczenia międzyokresowe</t>
  </si>
  <si>
    <t>III. Krótkoterminowe aktywa finansowe</t>
  </si>
  <si>
    <t>II. Wynik finansowy netto (+,-)</t>
  </si>
  <si>
    <t>1.1.1. Grunty stanowiące własność jednostki samorządu terytorialnego, przekazane w użytkowanie wieczyste innym podmiotom</t>
  </si>
  <si>
    <t xml:space="preserve">III. Odpisy z wyniku finansowego (nadwyżka środków obrotowych) (–) </t>
  </si>
  <si>
    <t xml:space="preserve">IV. Fundusz mienia zlikwidowanych jednostek </t>
  </si>
  <si>
    <t xml:space="preserve">C. Państwowy fundusze celowe </t>
  </si>
  <si>
    <t>D. Zobowiazania i rezerwy na zobowiązania</t>
  </si>
  <si>
    <t xml:space="preserve">8.1. Zakładowy fundusz świadczeń socjalnych </t>
  </si>
  <si>
    <t xml:space="preserve">8.2. Inne fundusze </t>
  </si>
  <si>
    <t>B. Fundusze placowek</t>
  </si>
  <si>
    <t xml:space="preserve">        8. Fundusze specjalne </t>
  </si>
  <si>
    <t xml:space="preserve">    III. Rezerwy na zobowiązania</t>
  </si>
  <si>
    <t xml:space="preserve">    IV. Rozliczenia międzyokresowe </t>
  </si>
  <si>
    <r>
      <t xml:space="preserve">BILANS 
jednostki budżetowej                                                                        i samorządowego zakładu budżetowego
</t>
    </r>
    <r>
      <rPr>
        <b/>
        <sz val="11"/>
        <rFont val="Arial CE"/>
        <family val="0"/>
      </rPr>
      <t>sporządzony</t>
    </r>
    <r>
      <rPr>
        <b/>
        <sz val="12"/>
        <rFont val="Arial CE"/>
        <family val="2"/>
      </rPr>
      <t xml:space="preserve">
na dzień  31 12  2019 r.</t>
    </r>
  </si>
  <si>
    <r>
      <t xml:space="preserve">Numer identyfikacyjny REGON
</t>
    </r>
    <r>
      <rPr>
        <b/>
        <sz val="11"/>
        <rFont val="Arial CE"/>
        <family val="0"/>
      </rPr>
      <t>061504032</t>
    </r>
  </si>
  <si>
    <r>
      <t xml:space="preserve">Nazwa i adres jednostki sprawozdawczej
Miejski Ośrodek Pomocy Rodzinie </t>
    </r>
    <r>
      <rPr>
        <b/>
        <sz val="11"/>
        <rFont val="Arial CE"/>
        <family val="0"/>
      </rPr>
      <t xml:space="preserve">          </t>
    </r>
    <r>
      <rPr>
        <sz val="11"/>
        <rFont val="Arial CE"/>
        <family val="0"/>
      </rPr>
      <t xml:space="preserve">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</si>
  <si>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Numer identyfikacyjny REGON
</t>
    </r>
    <r>
      <rPr>
        <b/>
        <sz val="11"/>
        <color indexed="17"/>
        <rFont val="Arial CE"/>
        <family val="2"/>
      </rPr>
      <t>060628246</t>
    </r>
  </si>
  <si>
    <r>
      <t xml:space="preserve">Nazwa i adres jednostki sprawozdawczej
</t>
    </r>
    <r>
      <rPr>
        <b/>
        <sz val="8"/>
        <rFont val="Arial CE"/>
        <family val="0"/>
      </rPr>
      <t xml:space="preserve">Dom Pomocy Społecznej im. Św. Jana Pawła II, ul. Ametystowa 22, 20-577 Lublin  </t>
    </r>
    <r>
      <rPr>
        <b/>
        <sz val="11"/>
        <rFont val="Arial CE"/>
        <family val="0"/>
      </rPr>
      <t xml:space="preserve">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</si>
  <si>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BILANS 
jednostki budżetowej                                                                        i samorządowego zakładu budżetowego
</t>
    </r>
    <r>
      <rPr>
        <b/>
        <sz val="11"/>
        <rFont val="Arial CE"/>
        <family val="0"/>
      </rPr>
      <t>sporządzony</t>
    </r>
    <r>
      <rPr>
        <b/>
        <sz val="12"/>
        <rFont val="Arial CE"/>
        <family val="2"/>
      </rPr>
      <t xml:space="preserve">
na dzień  31 12  2020 r.</t>
    </r>
  </si>
  <si>
    <t>Elżbieta Lenkiewicz</t>
  </si>
  <si>
    <t>Dyrektor Domu Pomocy Społecznej</t>
  </si>
  <si>
    <t>Główny księgowy</t>
  </si>
  <si>
    <t>Katarzyna Wawszczak</t>
  </si>
  <si>
    <t xml:space="preserve">C. Państwowe fundusze celowe </t>
  </si>
  <si>
    <t>B. Fundusze placówek</t>
  </si>
  <si>
    <t xml:space="preserve">8.1. Zakładowy Fundusz Świadczeń Socjalnych </t>
  </si>
  <si>
    <r>
      <t xml:space="preserve">Nazwa i adres jednostki sprawozdawczej
</t>
    </r>
    <r>
      <rPr>
        <b/>
        <sz val="8"/>
        <color indexed="8"/>
        <rFont val="Arial CE"/>
        <family val="0"/>
      </rPr>
      <t xml:space="preserve">Dom Pomocy Społecznej im. Św. Jana Pawła II, ul. Ametystowa 22, 20-577 Lublin  </t>
    </r>
    <r>
      <rPr>
        <b/>
        <sz val="11"/>
        <color indexed="8"/>
        <rFont val="Arial CE"/>
        <family val="0"/>
      </rPr>
      <t xml:space="preserve">              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</si>
  <si>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BILANS 
jednostki budżetowej                                                                        i samorządowego zakładu budżetowego
</t>
    </r>
    <r>
      <rPr>
        <b/>
        <sz val="11"/>
        <color indexed="8"/>
        <rFont val="Arial CE"/>
        <family val="0"/>
      </rPr>
      <t>sporządzony</t>
    </r>
    <r>
      <rPr>
        <b/>
        <sz val="12"/>
        <color indexed="8"/>
        <rFont val="Arial CE"/>
        <family val="2"/>
      </rPr>
      <t xml:space="preserve">
na dzień  31.12.2022 r.</t>
    </r>
  </si>
  <si>
    <r>
      <t xml:space="preserve">ADRESAT                                                                      </t>
    </r>
    <r>
      <rPr>
        <b/>
        <sz val="11"/>
        <color indexed="8"/>
        <rFont val="Arial CE"/>
        <family val="0"/>
      </rPr>
      <t xml:space="preserve">URZĄD MIASTA  LUBLIN                                                                                   WYDZIAŁ BUDŻETU I KSIĘGOWOŚCI  </t>
    </r>
  </si>
  <si>
    <r>
      <t xml:space="preserve">Numer identyfikacyjny REGON
</t>
    </r>
    <r>
      <rPr>
        <b/>
        <sz val="11"/>
        <color indexed="8"/>
        <rFont val="Arial CE"/>
        <family val="2"/>
      </rPr>
      <t>060628246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</si>
</sst>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_-* #,##0.000,_z_ł_-;\-* #,##0.000,_z_ł_-;_-* \-??\ _z_ł_-;_-@_-"/>
    <numFmt numFmtId="166" formatCode="_-* #,##0.0000,_z_ł_-;\-* #,##0.0000,_z_ł_-;_-* \-??\ _z_ł_-;_-@_-"/>
    <numFmt numFmtId="167" formatCode="_-* #,##0.00000,_z_ł_-;\-* #,##0.00000,_z_ł_-;_-* \-??\ _z_ł_-;_-@_-"/>
    <numFmt numFmtId="168" formatCode="#,##0.00_ ;\-#,##0.00\ "/>
    <numFmt numFmtId="169" formatCode="[$-415]d\ mmmm\ yyyy"/>
  </numFmts>
  <fonts count="93">
    <font>
      <sz val="10"/>
      <name val="Arial CE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8"/>
      <name val="Arial CE"/>
      <family val="2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11"/>
      <color indexed="8"/>
      <name val="Times CE Bold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7"/>
      <name val="Arial CE"/>
      <family val="2"/>
    </font>
    <font>
      <b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8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36"/>
      <name val="Arial"/>
      <family val="2"/>
    </font>
    <font>
      <sz val="12"/>
      <color indexed="14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8"/>
      <name val="Times New Roman CE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E"/>
      <family val="0"/>
    </font>
    <font>
      <sz val="8"/>
      <color indexed="17"/>
      <name val="Arial CE"/>
      <family val="2"/>
    </font>
    <font>
      <sz val="8"/>
      <color indexed="8"/>
      <name val="Arial CE"/>
      <family val="2"/>
    </font>
    <font>
      <sz val="8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7030A0"/>
      <name val="Arial"/>
      <family val="2"/>
    </font>
    <font>
      <sz val="12"/>
      <color rgb="FFFF0066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0"/>
      <color theme="1"/>
      <name val="Arial CE"/>
      <family val="0"/>
    </font>
    <font>
      <sz val="12"/>
      <color theme="1"/>
      <name val="Times New Roman CE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CE"/>
      <family val="0"/>
    </font>
    <font>
      <b/>
      <sz val="16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 CE"/>
      <family val="0"/>
    </font>
    <font>
      <sz val="8"/>
      <color rgb="FF00B050"/>
      <name val="Arial CE"/>
      <family val="2"/>
    </font>
    <font>
      <sz val="8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26" borderId="1" applyNumberFormat="0" applyAlignment="0" applyProtection="0"/>
    <xf numFmtId="9" fontId="1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left" vertical="center" wrapText="1" indent="1"/>
      <protection locked="0"/>
    </xf>
    <xf numFmtId="39" fontId="12" fillId="32" borderId="11" xfId="0" applyNumberFormat="1" applyFont="1" applyFill="1" applyBorder="1" applyAlignment="1" applyProtection="1">
      <alignment vertical="center" wrapText="1"/>
      <protection locked="0"/>
    </xf>
    <xf numFmtId="39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left" vertical="center" wrapText="1" indent="2"/>
      <protection locked="0"/>
    </xf>
    <xf numFmtId="0" fontId="12" fillId="0" borderId="10" xfId="0" applyFont="1" applyBorder="1" applyAlignment="1" applyProtection="1">
      <alignment horizontal="left" vertical="center" wrapText="1" indent="2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39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39" fontId="12" fillId="32" borderId="12" xfId="0" applyNumberFormat="1" applyFont="1" applyFill="1" applyBorder="1" applyAlignment="1" applyProtection="1">
      <alignment vertical="center" wrapText="1"/>
      <protection locked="0"/>
    </xf>
    <xf numFmtId="39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39" fontId="12" fillId="0" borderId="12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4" fontId="14" fillId="0" borderId="0" xfId="0" applyNumberFormat="1" applyFont="1" applyFill="1" applyAlignment="1" applyProtection="1">
      <alignment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39" fontId="13" fillId="32" borderId="12" xfId="0" applyNumberFormat="1" applyFont="1" applyFill="1" applyBorder="1" applyAlignment="1" applyProtection="1">
      <alignment vertical="center" wrapText="1"/>
      <protection locked="0"/>
    </xf>
    <xf numFmtId="168" fontId="7" fillId="0" borderId="0" xfId="0" applyNumberFormat="1" applyFont="1" applyAlignment="1" applyProtection="1">
      <alignment/>
      <protection locked="0"/>
    </xf>
    <xf numFmtId="39" fontId="13" fillId="0" borderId="11" xfId="0" applyNumberFormat="1" applyFont="1" applyFill="1" applyBorder="1" applyAlignment="1" applyProtection="1">
      <alignment horizontal="right" vertical="center" wrapText="1"/>
      <protection/>
    </xf>
    <xf numFmtId="39" fontId="12" fillId="33" borderId="12" xfId="0" applyNumberFormat="1" applyFont="1" applyFill="1" applyBorder="1" applyAlignment="1" applyProtection="1">
      <alignment vertical="center" wrapText="1"/>
      <protection locked="0"/>
    </xf>
    <xf numFmtId="39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39" fontId="13" fillId="33" borderId="11" xfId="0" applyNumberFormat="1" applyFont="1" applyFill="1" applyBorder="1" applyAlignment="1" applyProtection="1">
      <alignment horizontal="right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 indent="1"/>
      <protection locked="0"/>
    </xf>
    <xf numFmtId="0" fontId="6" fillId="34" borderId="15" xfId="0" applyFont="1" applyFill="1" applyBorder="1" applyAlignment="1" applyProtection="1">
      <alignment vertical="center"/>
      <protection locked="0"/>
    </xf>
    <xf numFmtId="0" fontId="11" fillId="34" borderId="15" xfId="0" applyFont="1" applyFill="1" applyBorder="1" applyAlignment="1" applyProtection="1">
      <alignment horizontal="left" vertical="center" wrapText="1"/>
      <protection locked="0"/>
    </xf>
    <xf numFmtId="0" fontId="11" fillId="34" borderId="16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vertical="center" wrapText="1"/>
      <protection locked="0"/>
    </xf>
    <xf numFmtId="39" fontId="11" fillId="35" borderId="18" xfId="0" applyNumberFormat="1" applyFont="1" applyFill="1" applyBorder="1" applyAlignment="1" applyProtection="1">
      <alignment vertical="center" wrapText="1"/>
      <protection/>
    </xf>
    <xf numFmtId="39" fontId="11" fillId="35" borderId="11" xfId="0" applyNumberFormat="1" applyFont="1" applyFill="1" applyBorder="1" applyAlignment="1" applyProtection="1">
      <alignment vertical="center" wrapText="1"/>
      <protection locked="0"/>
    </xf>
    <xf numFmtId="39" fontId="11" fillId="35" borderId="11" xfId="0" applyNumberFormat="1" applyFont="1" applyFill="1" applyBorder="1" applyAlignment="1" applyProtection="1">
      <alignment vertical="center" wrapText="1"/>
      <protection/>
    </xf>
    <xf numFmtId="39" fontId="16" fillId="35" borderId="18" xfId="0" applyNumberFormat="1" applyFont="1" applyFill="1" applyBorder="1" applyAlignment="1" applyProtection="1">
      <alignment horizontal="right" vertical="center" wrapText="1"/>
      <protection/>
    </xf>
    <xf numFmtId="39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39" fontId="11" fillId="35" borderId="11" xfId="0" applyNumberFormat="1" applyFont="1" applyFill="1" applyBorder="1" applyAlignment="1" applyProtection="1">
      <alignment horizontal="right" vertical="center" wrapText="1"/>
      <protection/>
    </xf>
    <xf numFmtId="39" fontId="16" fillId="33" borderId="11" xfId="0" applyNumberFormat="1" applyFont="1" applyFill="1" applyBorder="1" applyAlignment="1" applyProtection="1">
      <alignment horizontal="right" vertical="center" wrapText="1"/>
      <protection locked="0"/>
    </xf>
    <xf numFmtId="39" fontId="11" fillId="33" borderId="19" xfId="0" applyNumberFormat="1" applyFont="1" applyFill="1" applyBorder="1" applyAlignment="1" applyProtection="1">
      <alignment horizontal="right" vertical="center" wrapText="1"/>
      <protection locked="0"/>
    </xf>
    <xf numFmtId="39" fontId="11" fillId="35" borderId="19" xfId="0" applyNumberFormat="1" applyFont="1" applyFill="1" applyBorder="1" applyAlignment="1" applyProtection="1">
      <alignment horizontal="right" vertical="center" wrapText="1"/>
      <protection/>
    </xf>
    <xf numFmtId="39" fontId="11" fillId="35" borderId="12" xfId="0" applyNumberFormat="1" applyFont="1" applyFill="1" applyBorder="1" applyAlignment="1" applyProtection="1">
      <alignment vertical="center" wrapText="1"/>
      <protection/>
    </xf>
    <xf numFmtId="39" fontId="11" fillId="35" borderId="20" xfId="0" applyNumberFormat="1" applyFont="1" applyFill="1" applyBorder="1" applyAlignment="1" applyProtection="1">
      <alignment vertical="center" wrapText="1"/>
      <protection/>
    </xf>
    <xf numFmtId="39" fontId="16" fillId="35" borderId="20" xfId="0" applyNumberFormat="1" applyFont="1" applyFill="1" applyBorder="1" applyAlignment="1" applyProtection="1">
      <alignment vertical="center" wrapText="1"/>
      <protection/>
    </xf>
    <xf numFmtId="39" fontId="74" fillId="35" borderId="18" xfId="0" applyNumberFormat="1" applyFont="1" applyFill="1" applyBorder="1" applyAlignment="1" applyProtection="1">
      <alignment vertical="center" wrapText="1"/>
      <protection/>
    </xf>
    <xf numFmtId="39" fontId="74" fillId="35" borderId="11" xfId="0" applyNumberFormat="1" applyFont="1" applyFill="1" applyBorder="1" applyAlignment="1" applyProtection="1">
      <alignment vertical="center" wrapText="1"/>
      <protection locked="0"/>
    </xf>
    <xf numFmtId="39" fontId="74" fillId="35" borderId="11" xfId="0" applyNumberFormat="1" applyFont="1" applyFill="1" applyBorder="1" applyAlignment="1" applyProtection="1">
      <alignment vertical="center" wrapText="1"/>
      <protection/>
    </xf>
    <xf numFmtId="39" fontId="75" fillId="32" borderId="11" xfId="0" applyNumberFormat="1" applyFont="1" applyFill="1" applyBorder="1" applyAlignment="1" applyProtection="1">
      <alignment vertical="center" wrapText="1"/>
      <protection locked="0"/>
    </xf>
    <xf numFmtId="39" fontId="75" fillId="32" borderId="12" xfId="0" applyNumberFormat="1" applyFont="1" applyFill="1" applyBorder="1" applyAlignment="1" applyProtection="1">
      <alignment vertical="center" wrapText="1"/>
      <protection locked="0"/>
    </xf>
    <xf numFmtId="39" fontId="75" fillId="0" borderId="12" xfId="0" applyNumberFormat="1" applyFont="1" applyFill="1" applyBorder="1" applyAlignment="1" applyProtection="1">
      <alignment vertical="center" wrapText="1"/>
      <protection locked="0"/>
    </xf>
    <xf numFmtId="39" fontId="75" fillId="33" borderId="12" xfId="0" applyNumberFormat="1" applyFont="1" applyFill="1" applyBorder="1" applyAlignment="1" applyProtection="1">
      <alignment vertical="center" wrapText="1"/>
      <protection locked="0"/>
    </xf>
    <xf numFmtId="39" fontId="74" fillId="35" borderId="20" xfId="0" applyNumberFormat="1" applyFont="1" applyFill="1" applyBorder="1" applyAlignment="1" applyProtection="1">
      <alignment vertical="center" wrapText="1"/>
      <protection/>
    </xf>
    <xf numFmtId="39" fontId="74" fillId="35" borderId="18" xfId="0" applyNumberFormat="1" applyFont="1" applyFill="1" applyBorder="1" applyAlignment="1" applyProtection="1">
      <alignment horizontal="right" vertical="center" wrapText="1"/>
      <protection/>
    </xf>
    <xf numFmtId="39" fontId="74" fillId="33" borderId="11" xfId="0" applyNumberFormat="1" applyFont="1" applyFill="1" applyBorder="1" applyAlignment="1" applyProtection="1">
      <alignment horizontal="right" vertical="center" wrapText="1"/>
      <protection locked="0"/>
    </xf>
    <xf numFmtId="39" fontId="74" fillId="35" borderId="11" xfId="0" applyNumberFormat="1" applyFont="1" applyFill="1" applyBorder="1" applyAlignment="1" applyProtection="1">
      <alignment horizontal="right" vertical="center" wrapText="1"/>
      <protection/>
    </xf>
    <xf numFmtId="39" fontId="75" fillId="0" borderId="11" xfId="0" applyNumberFormat="1" applyFont="1" applyFill="1" applyBorder="1" applyAlignment="1" applyProtection="1">
      <alignment horizontal="right" vertical="center" wrapText="1"/>
      <protection locked="0"/>
    </xf>
    <xf numFmtId="39" fontId="75" fillId="33" borderId="11" xfId="0" applyNumberFormat="1" applyFont="1" applyFill="1" applyBorder="1" applyAlignment="1" applyProtection="1">
      <alignment horizontal="right" vertical="center" wrapText="1"/>
      <protection locked="0"/>
    </xf>
    <xf numFmtId="39" fontId="75" fillId="33" borderId="11" xfId="0" applyNumberFormat="1" applyFont="1" applyFill="1" applyBorder="1" applyAlignment="1" applyProtection="1">
      <alignment horizontal="right" vertical="center" wrapText="1"/>
      <protection/>
    </xf>
    <xf numFmtId="39" fontId="75" fillId="0" borderId="12" xfId="0" applyNumberFormat="1" applyFont="1" applyFill="1" applyBorder="1" applyAlignment="1" applyProtection="1">
      <alignment horizontal="right" vertical="center" wrapText="1"/>
      <protection locked="0"/>
    </xf>
    <xf numFmtId="39" fontId="76" fillId="32" borderId="11" xfId="0" applyNumberFormat="1" applyFont="1" applyFill="1" applyBorder="1" applyAlignment="1" applyProtection="1">
      <alignment vertical="center" wrapText="1"/>
      <protection locked="0"/>
    </xf>
    <xf numFmtId="39" fontId="77" fillId="35" borderId="18" xfId="0" applyNumberFormat="1" applyFont="1" applyFill="1" applyBorder="1" applyAlignment="1" applyProtection="1">
      <alignment vertical="center" wrapText="1"/>
      <protection/>
    </xf>
    <xf numFmtId="39" fontId="77" fillId="35" borderId="11" xfId="0" applyNumberFormat="1" applyFont="1" applyFill="1" applyBorder="1" applyAlignment="1" applyProtection="1">
      <alignment vertical="center" wrapText="1"/>
      <protection locked="0"/>
    </xf>
    <xf numFmtId="39" fontId="77" fillId="35" borderId="11" xfId="0" applyNumberFormat="1" applyFont="1" applyFill="1" applyBorder="1" applyAlignment="1" applyProtection="1">
      <alignment vertical="center" wrapText="1"/>
      <protection/>
    </xf>
    <xf numFmtId="39" fontId="76" fillId="32" borderId="12" xfId="0" applyNumberFormat="1" applyFont="1" applyFill="1" applyBorder="1" applyAlignment="1" applyProtection="1">
      <alignment vertical="center" wrapText="1"/>
      <protection locked="0"/>
    </xf>
    <xf numFmtId="39" fontId="77" fillId="35" borderId="12" xfId="0" applyNumberFormat="1" applyFont="1" applyFill="1" applyBorder="1" applyAlignment="1" applyProtection="1">
      <alignment vertical="center" wrapText="1"/>
      <protection/>
    </xf>
    <xf numFmtId="39" fontId="76" fillId="0" borderId="12" xfId="0" applyNumberFormat="1" applyFont="1" applyFill="1" applyBorder="1" applyAlignment="1" applyProtection="1">
      <alignment vertical="center" wrapText="1"/>
      <protection locked="0"/>
    </xf>
    <xf numFmtId="39" fontId="76" fillId="33" borderId="12" xfId="0" applyNumberFormat="1" applyFont="1" applyFill="1" applyBorder="1" applyAlignment="1" applyProtection="1">
      <alignment vertical="center" wrapText="1"/>
      <protection locked="0"/>
    </xf>
    <xf numFmtId="39" fontId="77" fillId="35" borderId="20" xfId="0" applyNumberFormat="1" applyFont="1" applyFill="1" applyBorder="1" applyAlignment="1" applyProtection="1">
      <alignment vertical="center" wrapText="1"/>
      <protection/>
    </xf>
    <xf numFmtId="39" fontId="78" fillId="32" borderId="11" xfId="0" applyNumberFormat="1" applyFont="1" applyFill="1" applyBorder="1" applyAlignment="1" applyProtection="1">
      <alignment vertical="center" wrapText="1"/>
      <protection locked="0"/>
    </xf>
    <xf numFmtId="39" fontId="77" fillId="35" borderId="18" xfId="0" applyNumberFormat="1" applyFont="1" applyFill="1" applyBorder="1" applyAlignment="1" applyProtection="1">
      <alignment horizontal="right" vertical="center" wrapText="1"/>
      <protection/>
    </xf>
    <xf numFmtId="39" fontId="77" fillId="33" borderId="11" xfId="0" applyNumberFormat="1" applyFont="1" applyFill="1" applyBorder="1" applyAlignment="1" applyProtection="1">
      <alignment horizontal="right" vertical="center" wrapText="1"/>
      <protection locked="0"/>
    </xf>
    <xf numFmtId="39" fontId="77" fillId="35" borderId="11" xfId="0" applyNumberFormat="1" applyFont="1" applyFill="1" applyBorder="1" applyAlignment="1" applyProtection="1">
      <alignment horizontal="right" vertical="center" wrapText="1"/>
      <protection/>
    </xf>
    <xf numFmtId="39" fontId="76" fillId="0" borderId="11" xfId="0" applyNumberFormat="1" applyFont="1" applyFill="1" applyBorder="1" applyAlignment="1" applyProtection="1">
      <alignment horizontal="right" vertical="center" wrapText="1"/>
      <protection locked="0"/>
    </xf>
    <xf numFmtId="39" fontId="77" fillId="33" borderId="19" xfId="0" applyNumberFormat="1" applyFont="1" applyFill="1" applyBorder="1" applyAlignment="1" applyProtection="1">
      <alignment horizontal="right" vertical="center" wrapText="1"/>
      <protection locked="0"/>
    </xf>
    <xf numFmtId="39" fontId="77" fillId="35" borderId="19" xfId="0" applyNumberFormat="1" applyFont="1" applyFill="1" applyBorder="1" applyAlignment="1" applyProtection="1">
      <alignment horizontal="right" vertical="center" wrapText="1"/>
      <protection/>
    </xf>
    <xf numFmtId="39" fontId="76" fillId="0" borderId="11" xfId="0" applyNumberFormat="1" applyFont="1" applyFill="1" applyBorder="1" applyAlignment="1" applyProtection="1">
      <alignment horizontal="right" vertical="center" wrapText="1"/>
      <protection/>
    </xf>
    <xf numFmtId="39" fontId="76" fillId="33" borderId="11" xfId="0" applyNumberFormat="1" applyFont="1" applyFill="1" applyBorder="1" applyAlignment="1" applyProtection="1">
      <alignment horizontal="right" vertical="center" wrapText="1"/>
      <protection locked="0"/>
    </xf>
    <xf numFmtId="39" fontId="76" fillId="33" borderId="11" xfId="0" applyNumberFormat="1" applyFont="1" applyFill="1" applyBorder="1" applyAlignment="1" applyProtection="1">
      <alignment horizontal="right" vertical="center" wrapText="1"/>
      <protection/>
    </xf>
    <xf numFmtId="39" fontId="76" fillId="0" borderId="12" xfId="0" applyNumberFormat="1" applyFont="1" applyFill="1" applyBorder="1" applyAlignment="1" applyProtection="1">
      <alignment horizontal="right" vertical="center" wrapText="1"/>
      <protection locked="0"/>
    </xf>
    <xf numFmtId="39" fontId="79" fillId="32" borderId="11" xfId="0" applyNumberFormat="1" applyFont="1" applyFill="1" applyBorder="1" applyAlignment="1" applyProtection="1">
      <alignment vertical="center" wrapText="1"/>
      <protection locked="0"/>
    </xf>
    <xf numFmtId="39" fontId="80" fillId="35" borderId="11" xfId="0" applyNumberFormat="1" applyFont="1" applyFill="1" applyBorder="1" applyAlignment="1" applyProtection="1">
      <alignment vertical="center" wrapText="1"/>
      <protection locked="0"/>
    </xf>
    <xf numFmtId="39" fontId="81" fillId="32" borderId="11" xfId="0" applyNumberFormat="1" applyFont="1" applyFill="1" applyBorder="1" applyAlignment="1" applyProtection="1">
      <alignment vertical="center" wrapText="1"/>
      <protection locked="0"/>
    </xf>
    <xf numFmtId="0" fontId="82" fillId="0" borderId="0" xfId="0" applyFont="1" applyAlignment="1" applyProtection="1">
      <alignment/>
      <protection locked="0"/>
    </xf>
    <xf numFmtId="0" fontId="82" fillId="0" borderId="0" xfId="0" applyFont="1" applyBorder="1" applyAlignment="1" applyProtection="1">
      <alignment/>
      <protection locked="0"/>
    </xf>
    <xf numFmtId="0" fontId="83" fillId="0" borderId="0" xfId="0" applyFont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 applyProtection="1">
      <alignment horizontal="center" vertical="center"/>
      <protection locked="0"/>
    </xf>
    <xf numFmtId="0" fontId="84" fillId="0" borderId="10" xfId="0" applyFont="1" applyBorder="1" applyAlignment="1" applyProtection="1">
      <alignment horizontal="left" vertical="center" wrapText="1"/>
      <protection locked="0"/>
    </xf>
    <xf numFmtId="0" fontId="84" fillId="0" borderId="10" xfId="0" applyFont="1" applyBorder="1" applyAlignment="1" applyProtection="1">
      <alignment horizontal="left" vertical="center" wrapText="1" indent="1"/>
      <protection locked="0"/>
    </xf>
    <xf numFmtId="0" fontId="84" fillId="0" borderId="10" xfId="0" applyFont="1" applyBorder="1" applyAlignment="1" applyProtection="1">
      <alignment horizontal="left" vertical="center" wrapText="1" indent="2"/>
      <protection locked="0"/>
    </xf>
    <xf numFmtId="0" fontId="85" fillId="0" borderId="10" xfId="0" applyFont="1" applyBorder="1" applyAlignment="1" applyProtection="1">
      <alignment horizontal="left" vertical="center" wrapText="1" indent="2"/>
      <protection locked="0"/>
    </xf>
    <xf numFmtId="39" fontId="85" fillId="0" borderId="11" xfId="0" applyNumberFormat="1" applyFont="1" applyFill="1" applyBorder="1" applyAlignment="1" applyProtection="1">
      <alignment horizontal="right" vertical="center" wrapText="1"/>
      <protection locked="0"/>
    </xf>
    <xf numFmtId="39" fontId="85" fillId="32" borderId="11" xfId="0" applyNumberFormat="1" applyFont="1" applyFill="1" applyBorder="1" applyAlignment="1" applyProtection="1">
      <alignment vertical="center" wrapText="1"/>
      <protection locked="0"/>
    </xf>
    <xf numFmtId="0" fontId="85" fillId="0" borderId="17" xfId="0" applyFont="1" applyFill="1" applyBorder="1" applyAlignment="1" applyProtection="1">
      <alignment vertical="center" wrapText="1"/>
      <protection locked="0"/>
    </xf>
    <xf numFmtId="0" fontId="85" fillId="0" borderId="0" xfId="0" applyFont="1" applyFill="1" applyBorder="1" applyAlignment="1" applyProtection="1">
      <alignment vertical="center" wrapText="1"/>
      <protection locked="0"/>
    </xf>
    <xf numFmtId="0" fontId="85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right" vertical="center" wrapText="1"/>
      <protection locked="0"/>
    </xf>
    <xf numFmtId="0" fontId="85" fillId="0" borderId="10" xfId="0" applyFont="1" applyBorder="1" applyAlignment="1" applyProtection="1">
      <alignment vertical="center" wrapText="1"/>
      <protection locked="0"/>
    </xf>
    <xf numFmtId="39" fontId="85" fillId="0" borderId="11" xfId="0" applyNumberFormat="1" applyFont="1" applyFill="1" applyBorder="1" applyAlignment="1" applyProtection="1">
      <alignment horizontal="right" vertical="center" wrapText="1"/>
      <protection/>
    </xf>
    <xf numFmtId="39" fontId="85" fillId="0" borderId="12" xfId="0" applyNumberFormat="1" applyFont="1" applyFill="1" applyBorder="1" applyAlignment="1" applyProtection="1">
      <alignment horizontal="right" vertical="center" wrapText="1"/>
      <protection locked="0"/>
    </xf>
    <xf numFmtId="39" fontId="85" fillId="32" borderId="12" xfId="0" applyNumberFormat="1" applyFont="1" applyFill="1" applyBorder="1" applyAlignment="1" applyProtection="1">
      <alignment vertical="center" wrapText="1"/>
      <protection locked="0"/>
    </xf>
    <xf numFmtId="39" fontId="85" fillId="0" borderId="12" xfId="0" applyNumberFormat="1" applyFont="1" applyFill="1" applyBorder="1" applyAlignment="1" applyProtection="1">
      <alignment vertical="center" wrapText="1"/>
      <protection locked="0"/>
    </xf>
    <xf numFmtId="0" fontId="84" fillId="0" borderId="13" xfId="0" applyFont="1" applyBorder="1" applyAlignment="1" applyProtection="1">
      <alignment vertical="center" wrapText="1"/>
      <protection locked="0"/>
    </xf>
    <xf numFmtId="0" fontId="84" fillId="0" borderId="13" xfId="0" applyFont="1" applyBorder="1" applyAlignment="1" applyProtection="1">
      <alignment horizontal="left" vertical="center" wrapText="1"/>
      <protection locked="0"/>
    </xf>
    <xf numFmtId="0" fontId="86" fillId="0" borderId="0" xfId="0" applyFont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6" fillId="0" borderId="0" xfId="0" applyFont="1" applyFill="1" applyAlignment="1" applyProtection="1">
      <alignment/>
      <protection locked="0"/>
    </xf>
    <xf numFmtId="39" fontId="84" fillId="0" borderId="20" xfId="0" applyNumberFormat="1" applyFont="1" applyFill="1" applyBorder="1" applyAlignment="1" applyProtection="1">
      <alignment vertical="center" wrapText="1"/>
      <protection/>
    </xf>
    <xf numFmtId="39" fontId="84" fillId="0" borderId="12" xfId="0" applyNumberFormat="1" applyFont="1" applyFill="1" applyBorder="1" applyAlignment="1" applyProtection="1">
      <alignment vertical="center" wrapText="1"/>
      <protection/>
    </xf>
    <xf numFmtId="39" fontId="84" fillId="0" borderId="11" xfId="0" applyNumberFormat="1" applyFont="1" applyFill="1" applyBorder="1" applyAlignment="1" applyProtection="1">
      <alignment vertical="center" wrapText="1"/>
      <protection locked="0"/>
    </xf>
    <xf numFmtId="0" fontId="85" fillId="0" borderId="10" xfId="0" applyFont="1" applyFill="1" applyBorder="1" applyAlignment="1" applyProtection="1">
      <alignment horizontal="left" vertical="center" wrapText="1" indent="2"/>
      <protection locked="0"/>
    </xf>
    <xf numFmtId="39" fontId="84" fillId="0" borderId="11" xfId="0" applyNumberFormat="1" applyFont="1" applyFill="1" applyBorder="1" applyAlignment="1" applyProtection="1">
      <alignment vertical="center" wrapText="1"/>
      <protection/>
    </xf>
    <xf numFmtId="0" fontId="85" fillId="0" borderId="10" xfId="0" applyFont="1" applyFill="1" applyBorder="1" applyAlignment="1" applyProtection="1">
      <alignment vertical="center" wrapText="1"/>
      <protection locked="0"/>
    </xf>
    <xf numFmtId="39" fontId="85" fillId="0" borderId="11" xfId="0" applyNumberFormat="1" applyFont="1" applyFill="1" applyBorder="1" applyAlignment="1" applyProtection="1">
      <alignment vertical="center" wrapText="1"/>
      <protection locked="0"/>
    </xf>
    <xf numFmtId="0" fontId="84" fillId="0" borderId="10" xfId="0" applyFont="1" applyFill="1" applyBorder="1" applyAlignment="1" applyProtection="1">
      <alignment vertical="center" wrapText="1"/>
      <protection locked="0"/>
    </xf>
    <xf numFmtId="0" fontId="84" fillId="0" borderId="10" xfId="0" applyFont="1" applyFill="1" applyBorder="1" applyAlignment="1" applyProtection="1">
      <alignment horizontal="left" vertical="center" wrapText="1"/>
      <protection locked="0"/>
    </xf>
    <xf numFmtId="0" fontId="85" fillId="0" borderId="10" xfId="0" applyFont="1" applyFill="1" applyBorder="1" applyAlignment="1" applyProtection="1">
      <alignment horizontal="left" vertical="center" wrapText="1"/>
      <protection locked="0"/>
    </xf>
    <xf numFmtId="39" fontId="84" fillId="0" borderId="18" xfId="0" applyNumberFormat="1" applyFont="1" applyFill="1" applyBorder="1" applyAlignment="1" applyProtection="1">
      <alignment vertical="center" wrapText="1"/>
      <protection/>
    </xf>
    <xf numFmtId="39" fontId="84" fillId="0" borderId="18" xfId="0" applyNumberFormat="1" applyFont="1" applyFill="1" applyBorder="1" applyAlignment="1" applyProtection="1">
      <alignment horizontal="right" vertical="center" wrapText="1"/>
      <protection/>
    </xf>
    <xf numFmtId="0" fontId="84" fillId="0" borderId="10" xfId="0" applyFont="1" applyFill="1" applyBorder="1" applyAlignment="1" applyProtection="1">
      <alignment horizontal="left" vertical="center" wrapText="1" indent="1"/>
      <protection locked="0"/>
    </xf>
    <xf numFmtId="39" fontId="84" fillId="0" borderId="11" xfId="0" applyNumberFormat="1" applyFont="1" applyFill="1" applyBorder="1" applyAlignment="1" applyProtection="1">
      <alignment horizontal="right" vertical="center" wrapText="1"/>
      <protection locked="0"/>
    </xf>
    <xf numFmtId="39" fontId="84" fillId="0" borderId="11" xfId="0" applyNumberFormat="1" applyFont="1" applyFill="1" applyBorder="1" applyAlignment="1" applyProtection="1">
      <alignment horizontal="right" vertical="center" wrapText="1"/>
      <protection/>
    </xf>
    <xf numFmtId="0" fontId="84" fillId="0" borderId="14" xfId="0" applyFont="1" applyFill="1" applyBorder="1" applyAlignment="1" applyProtection="1">
      <alignment horizontal="left" vertical="center" wrapText="1" indent="1"/>
      <protection locked="0"/>
    </xf>
    <xf numFmtId="39" fontId="8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87" fillId="0" borderId="15" xfId="0" applyFont="1" applyFill="1" applyBorder="1" applyAlignment="1" applyProtection="1">
      <alignment vertical="center"/>
      <protection locked="0"/>
    </xf>
    <xf numFmtId="0" fontId="84" fillId="0" borderId="15" xfId="0" applyFont="1" applyFill="1" applyBorder="1" applyAlignment="1" applyProtection="1">
      <alignment horizontal="left" vertical="center" wrapText="1"/>
      <protection locked="0"/>
    </xf>
    <xf numFmtId="39" fontId="84" fillId="0" borderId="19" xfId="0" applyNumberFormat="1" applyFont="1" applyFill="1" applyBorder="1" applyAlignment="1" applyProtection="1">
      <alignment horizontal="right" vertical="center" wrapText="1"/>
      <protection/>
    </xf>
    <xf numFmtId="0" fontId="84" fillId="0" borderId="16" xfId="0" applyFont="1" applyFill="1" applyBorder="1" applyAlignment="1" applyProtection="1">
      <alignment horizontal="left" vertical="center" wrapText="1"/>
      <protection locked="0"/>
    </xf>
    <xf numFmtId="0" fontId="88" fillId="0" borderId="0" xfId="0" applyFont="1" applyAlignment="1" applyProtection="1">
      <alignment/>
      <protection locked="0"/>
    </xf>
    <xf numFmtId="44" fontId="86" fillId="0" borderId="0" xfId="0" applyNumberFormat="1" applyFont="1" applyAlignment="1" applyProtection="1">
      <alignment/>
      <protection locked="0"/>
    </xf>
    <xf numFmtId="0" fontId="89" fillId="0" borderId="0" xfId="0" applyFont="1" applyAlignment="1" applyProtection="1">
      <alignment horizontal="left" vertical="center"/>
      <protection locked="0"/>
    </xf>
    <xf numFmtId="0" fontId="86" fillId="0" borderId="0" xfId="0" applyFont="1" applyAlignment="1" applyProtection="1">
      <alignment horizontal="left"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168" fontId="86" fillId="0" borderId="0" xfId="0" applyNumberFormat="1" applyFont="1" applyAlignment="1" applyProtection="1">
      <alignment/>
      <protection locked="0"/>
    </xf>
    <xf numFmtId="4" fontId="86" fillId="0" borderId="0" xfId="0" applyNumberFormat="1" applyFont="1" applyFill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/>
    </xf>
    <xf numFmtId="0" fontId="91" fillId="0" borderId="23" xfId="0" applyFont="1" applyBorder="1" applyAlignment="1" applyProtection="1">
      <alignment horizontal="left" vertical="top" wrapText="1"/>
      <protection locked="0"/>
    </xf>
    <xf numFmtId="0" fontId="91" fillId="0" borderId="24" xfId="0" applyFont="1" applyBorder="1" applyAlignment="1" applyProtection="1">
      <alignment horizontal="left" vertical="top" wrapText="1"/>
      <protection locked="0"/>
    </xf>
    <xf numFmtId="0" fontId="85" fillId="0" borderId="21" xfId="0" applyFont="1" applyBorder="1" applyAlignment="1" applyProtection="1">
      <alignment horizontal="center" vertical="center" wrapText="1"/>
      <protection locked="0"/>
    </xf>
    <xf numFmtId="0" fontId="85" fillId="0" borderId="20" xfId="0" applyFont="1" applyBorder="1" applyAlignment="1" applyProtection="1">
      <alignment horizontal="center" vertical="center" wrapText="1"/>
      <protection locked="0"/>
    </xf>
    <xf numFmtId="0" fontId="92" fillId="0" borderId="23" xfId="0" applyFont="1" applyBorder="1" applyAlignment="1" applyProtection="1">
      <alignment horizontal="left" vertical="top" wrapText="1"/>
      <protection locked="0"/>
    </xf>
    <xf numFmtId="0" fontId="82" fillId="0" borderId="24" xfId="0" applyFont="1" applyBorder="1" applyAlignment="1">
      <alignment/>
    </xf>
    <xf numFmtId="0" fontId="87" fillId="0" borderId="22" xfId="0" applyFont="1" applyBorder="1" applyAlignment="1" applyProtection="1">
      <alignment horizontal="center" wrapText="1"/>
      <protection locked="0"/>
    </xf>
    <xf numFmtId="0" fontId="92" fillId="0" borderId="24" xfId="0" applyFont="1" applyBorder="1" applyAlignment="1" applyProtection="1">
      <alignment horizontal="left" vertical="top" wrapText="1"/>
      <protection locked="0"/>
    </xf>
    <xf numFmtId="0" fontId="92" fillId="0" borderId="22" xfId="0" applyFont="1" applyBorder="1" applyAlignment="1" applyProtection="1">
      <alignment horizontal="left" vertical="top"/>
      <protection locked="0"/>
    </xf>
    <xf numFmtId="0" fontId="84" fillId="0" borderId="13" xfId="0" applyFont="1" applyBorder="1" applyAlignment="1" applyProtection="1">
      <alignment horizontal="center" vertical="center" wrapText="1"/>
      <protection locked="0"/>
    </xf>
    <xf numFmtId="0" fontId="85" fillId="0" borderId="13" xfId="0" applyFont="1" applyBorder="1" applyAlignment="1" applyProtection="1">
      <alignment horizontal="center" vertical="center" wrapText="1"/>
      <protection locked="0"/>
    </xf>
    <xf numFmtId="0" fontId="84" fillId="0" borderId="20" xfId="0" applyFont="1" applyBorder="1" applyAlignment="1" applyProtection="1">
      <alignment horizontal="center" vertical="center" wrapText="1"/>
      <protection locked="0"/>
    </xf>
    <xf numFmtId="14" fontId="90" fillId="0" borderId="0" xfId="0" applyNumberFormat="1" applyFont="1" applyAlignment="1" applyProtection="1">
      <alignment horizontal="center"/>
      <protection locked="0"/>
    </xf>
    <xf numFmtId="0" fontId="90" fillId="0" borderId="0" xfId="0" applyFont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57</xdr:row>
      <xdr:rowOff>28575</xdr:rowOff>
    </xdr:from>
    <xdr:to>
      <xdr:col>4</xdr:col>
      <xdr:colOff>1562100</xdr:colOff>
      <xdr:row>58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14950" y="16344900"/>
          <a:ext cx="2676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190500</xdr:colOff>
      <xdr:row>57</xdr:row>
      <xdr:rowOff>66675</xdr:rowOff>
    </xdr:from>
    <xdr:to>
      <xdr:col>0</xdr:col>
      <xdr:colOff>2886075</xdr:colOff>
      <xdr:row>59</xdr:row>
      <xdr:rowOff>47625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0" y="16383000"/>
          <a:ext cx="2705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5</xdr:col>
      <xdr:colOff>504825</xdr:colOff>
      <xdr:row>57</xdr:row>
      <xdr:rowOff>9525</xdr:rowOff>
    </xdr:from>
    <xdr:to>
      <xdr:col>6</xdr:col>
      <xdr:colOff>1238250</xdr:colOff>
      <xdr:row>58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086975" y="16325850"/>
          <a:ext cx="2276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(kierowik jednostki)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57</xdr:row>
      <xdr:rowOff>28575</xdr:rowOff>
    </xdr:from>
    <xdr:to>
      <xdr:col>4</xdr:col>
      <xdr:colOff>1562100</xdr:colOff>
      <xdr:row>58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14950" y="16344900"/>
          <a:ext cx="2676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190500</xdr:colOff>
      <xdr:row>57</xdr:row>
      <xdr:rowOff>66675</xdr:rowOff>
    </xdr:from>
    <xdr:to>
      <xdr:col>0</xdr:col>
      <xdr:colOff>2886075</xdr:colOff>
      <xdr:row>59</xdr:row>
      <xdr:rowOff>47625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0" y="16383000"/>
          <a:ext cx="2705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5</xdr:col>
      <xdr:colOff>504825</xdr:colOff>
      <xdr:row>57</xdr:row>
      <xdr:rowOff>9525</xdr:rowOff>
    </xdr:from>
    <xdr:to>
      <xdr:col>6</xdr:col>
      <xdr:colOff>1238250</xdr:colOff>
      <xdr:row>58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086975" y="16325850"/>
          <a:ext cx="2276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(kierowik jednostki)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57</xdr:row>
      <xdr:rowOff>28575</xdr:rowOff>
    </xdr:from>
    <xdr:to>
      <xdr:col>4</xdr:col>
      <xdr:colOff>1562100</xdr:colOff>
      <xdr:row>58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14950" y="16440150"/>
          <a:ext cx="2676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190500</xdr:colOff>
      <xdr:row>57</xdr:row>
      <xdr:rowOff>66675</xdr:rowOff>
    </xdr:from>
    <xdr:to>
      <xdr:col>0</xdr:col>
      <xdr:colOff>2886075</xdr:colOff>
      <xdr:row>59</xdr:row>
      <xdr:rowOff>47625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0" y="16478250"/>
          <a:ext cx="2705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5</xdr:col>
      <xdr:colOff>504825</xdr:colOff>
      <xdr:row>57</xdr:row>
      <xdr:rowOff>9525</xdr:rowOff>
    </xdr:from>
    <xdr:to>
      <xdr:col>6</xdr:col>
      <xdr:colOff>1238250</xdr:colOff>
      <xdr:row>58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086975" y="16421100"/>
          <a:ext cx="2276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(kierownik jednostki)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Zestawienie_zmian_w_funduszu_jednostki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Zestawienie_zmian_w_funduszu_jednostki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DPSA2020_03032021"/>
      <sheetName val="DPSA2021_02032022"/>
    </sheetNames>
    <sheetDataSet>
      <sheetData sheetId="2">
        <row r="31">
          <cell r="E31">
            <v>-3102650.4799999986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DPSA2020_03032021"/>
      <sheetName val="DPSA2021_02032022"/>
      <sheetName val="DPSA2022_16032023"/>
    </sheetNames>
    <sheetDataSet>
      <sheetData sheetId="3">
        <row r="28">
          <cell r="D28">
            <v>10642226.37</v>
          </cell>
          <cell r="E28">
            <v>10662560.919999998</v>
          </cell>
        </row>
        <row r="31">
          <cell r="E31">
            <v>-3383331.2900000014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4"/>
  <sheetViews>
    <sheetView showGridLines="0" zoomScalePageLayoutView="0" workbookViewId="0" topLeftCell="A7">
      <selection activeCell="B14" sqref="B14"/>
    </sheetView>
  </sheetViews>
  <sheetFormatPr defaultColWidth="9.00390625" defaultRowHeight="12.75"/>
  <cols>
    <col min="1" max="1" width="44.625" style="1" customWidth="1"/>
    <col min="2" max="2" width="19.375" style="1" customWidth="1"/>
    <col min="3" max="3" width="18.25390625" style="1" customWidth="1"/>
    <col min="4" max="4" width="2.125" style="1" customWidth="1"/>
    <col min="5" max="5" width="41.375" style="1" customWidth="1"/>
    <col min="6" max="6" width="20.25390625" style="1" customWidth="1"/>
    <col min="7" max="7" width="23.25390625" style="1" customWidth="1"/>
    <col min="8" max="16384" width="9.125" style="1" customWidth="1"/>
  </cols>
  <sheetData>
    <row r="2" ht="12.75" customHeight="1">
      <c r="E2" s="2"/>
    </row>
    <row r="3" spans="1:10" ht="55.5" customHeight="1">
      <c r="A3" s="167" t="s">
        <v>73</v>
      </c>
      <c r="B3" s="168"/>
      <c r="C3" s="166" t="s">
        <v>71</v>
      </c>
      <c r="D3" s="166"/>
      <c r="E3" s="166"/>
      <c r="F3" s="167" t="s">
        <v>24</v>
      </c>
      <c r="G3" s="168"/>
      <c r="J3" s="3"/>
    </row>
    <row r="4" spans="1:10" ht="39" customHeight="1">
      <c r="A4" s="167" t="s">
        <v>72</v>
      </c>
      <c r="B4" s="168"/>
      <c r="C4" s="166"/>
      <c r="D4" s="166"/>
      <c r="E4" s="166"/>
      <c r="F4" s="169" t="s">
        <v>0</v>
      </c>
      <c r="G4" s="169"/>
      <c r="J4" s="3"/>
    </row>
    <row r="6" ht="12.75">
      <c r="D6" s="3"/>
    </row>
    <row r="7" spans="1:7" s="9" customFormat="1" ht="15.75">
      <c r="A7" s="170" t="s">
        <v>1</v>
      </c>
      <c r="B7" s="171" t="s">
        <v>2</v>
      </c>
      <c r="C7" s="165" t="s">
        <v>3</v>
      </c>
      <c r="D7" s="5"/>
      <c r="E7" s="163" t="s">
        <v>4</v>
      </c>
      <c r="F7" s="164" t="s">
        <v>2</v>
      </c>
      <c r="G7" s="165" t="s">
        <v>3</v>
      </c>
    </row>
    <row r="8" spans="1:7" s="9" customFormat="1" ht="16.5" thickBot="1">
      <c r="A8" s="170"/>
      <c r="B8" s="171"/>
      <c r="C8" s="165"/>
      <c r="D8" s="6"/>
      <c r="E8" s="163"/>
      <c r="F8" s="164"/>
      <c r="G8" s="165"/>
    </row>
    <row r="9" spans="1:7" s="9" customFormat="1" ht="15.75">
      <c r="A9" s="15" t="s">
        <v>5</v>
      </c>
      <c r="B9" s="58">
        <f>B10+B11+B21+B22+B26</f>
        <v>3663639.1799999997</v>
      </c>
      <c r="C9" s="58">
        <f>C10+C11+C21+C22+C26</f>
        <v>3644320.86</v>
      </c>
      <c r="D9" s="16"/>
      <c r="E9" s="15" t="s">
        <v>6</v>
      </c>
      <c r="F9" s="61">
        <f>F10+F11+F15</f>
        <v>7426945.389999986</v>
      </c>
      <c r="G9" s="61">
        <f>G10+G11+G15</f>
        <v>7881865.230000019</v>
      </c>
    </row>
    <row r="10" spans="1:7" s="9" customFormat="1" ht="15.75">
      <c r="A10" s="17" t="s">
        <v>7</v>
      </c>
      <c r="B10" s="59">
        <v>0</v>
      </c>
      <c r="C10" s="59">
        <v>30000</v>
      </c>
      <c r="D10" s="16"/>
      <c r="E10" s="17" t="s">
        <v>8</v>
      </c>
      <c r="F10" s="62">
        <v>352932493.5</v>
      </c>
      <c r="G10" s="62">
        <v>433276854.63</v>
      </c>
    </row>
    <row r="11" spans="1:7" s="9" customFormat="1" ht="15.75">
      <c r="A11" s="17" t="s">
        <v>9</v>
      </c>
      <c r="B11" s="60">
        <f>B12+B19+B20</f>
        <v>3480075.4399999995</v>
      </c>
      <c r="C11" s="60">
        <f>C12+C19+C20</f>
        <v>3417950.06</v>
      </c>
      <c r="D11" s="16"/>
      <c r="E11" s="17" t="s">
        <v>59</v>
      </c>
      <c r="F11" s="63">
        <f>F12+F13</f>
        <v>-345505548.11</v>
      </c>
      <c r="G11" s="63">
        <f>G12+G13</f>
        <v>-425394989.4</v>
      </c>
    </row>
    <row r="12" spans="1:7" s="9" customFormat="1" ht="15.75">
      <c r="A12" s="20" t="s">
        <v>10</v>
      </c>
      <c r="B12" s="60">
        <f>SUM(B14:B20)</f>
        <v>3480075.4399999995</v>
      </c>
      <c r="C12" s="60">
        <f>SUM(C14:C20)</f>
        <v>3417950.06</v>
      </c>
      <c r="D12" s="16"/>
      <c r="E12" s="21" t="s">
        <v>36</v>
      </c>
      <c r="F12" s="19"/>
      <c r="G12" s="19"/>
    </row>
    <row r="13" spans="1:7" s="9" customFormat="1" ht="15">
      <c r="A13" s="21" t="s">
        <v>11</v>
      </c>
      <c r="B13" s="18">
        <f>B14</f>
        <v>244644</v>
      </c>
      <c r="C13" s="18">
        <f>C14</f>
        <v>244644</v>
      </c>
      <c r="D13" s="16"/>
      <c r="E13" s="21" t="s">
        <v>37</v>
      </c>
      <c r="F13" s="25">
        <v>-345505548.11</v>
      </c>
      <c r="G13" s="25">
        <v>-425394989.4</v>
      </c>
    </row>
    <row r="14" spans="1:7" s="9" customFormat="1" ht="60">
      <c r="A14" s="21" t="s">
        <v>60</v>
      </c>
      <c r="B14" s="18">
        <v>244644</v>
      </c>
      <c r="C14" s="18">
        <v>244644</v>
      </c>
      <c r="D14" s="16"/>
      <c r="E14" s="17" t="s">
        <v>61</v>
      </c>
      <c r="F14" s="64"/>
      <c r="G14" s="64"/>
    </row>
    <row r="15" spans="1:7" s="9" customFormat="1" ht="31.5">
      <c r="A15" s="21" t="s">
        <v>12</v>
      </c>
      <c r="B15" s="18">
        <v>2957356.77</v>
      </c>
      <c r="C15" s="18">
        <v>2852082.81</v>
      </c>
      <c r="D15" s="56"/>
      <c r="E15" s="52" t="s">
        <v>62</v>
      </c>
      <c r="F15" s="65"/>
      <c r="G15" s="62"/>
    </row>
    <row r="16" spans="1:7" s="9" customFormat="1" ht="15.75">
      <c r="A16" s="21" t="s">
        <v>13</v>
      </c>
      <c r="B16" s="18">
        <v>61518.76</v>
      </c>
      <c r="C16" s="18">
        <v>110248.86</v>
      </c>
      <c r="D16" s="56"/>
      <c r="E16" s="53" t="s">
        <v>67</v>
      </c>
      <c r="F16" s="65"/>
      <c r="G16" s="62"/>
    </row>
    <row r="17" spans="1:7" s="9" customFormat="1" ht="15.75">
      <c r="A17" s="21" t="s">
        <v>14</v>
      </c>
      <c r="B17" s="18">
        <v>143029.13</v>
      </c>
      <c r="C17" s="18">
        <v>160678.65</v>
      </c>
      <c r="D17" s="57"/>
      <c r="E17" s="54" t="s">
        <v>63</v>
      </c>
      <c r="F17" s="66">
        <v>0</v>
      </c>
      <c r="G17" s="63">
        <v>392389.41</v>
      </c>
    </row>
    <row r="18" spans="1:7" s="9" customFormat="1" ht="31.5">
      <c r="A18" s="21" t="s">
        <v>15</v>
      </c>
      <c r="B18" s="18">
        <v>73526.78</v>
      </c>
      <c r="C18" s="18">
        <v>50295.74</v>
      </c>
      <c r="D18" s="57"/>
      <c r="E18" s="55" t="s">
        <v>64</v>
      </c>
      <c r="F18" s="66">
        <f>SUM(F19+F20+F31)</f>
        <v>4709542.63</v>
      </c>
      <c r="G18" s="63">
        <f>SUM(G19+G20+G31)</f>
        <v>4075233.34</v>
      </c>
    </row>
    <row r="19" spans="1:9" s="9" customFormat="1" ht="36.75" customHeight="1">
      <c r="A19" s="20" t="s">
        <v>25</v>
      </c>
      <c r="B19" s="59">
        <v>0</v>
      </c>
      <c r="C19" s="59"/>
      <c r="D19" s="23"/>
      <c r="E19" s="15" t="s">
        <v>26</v>
      </c>
      <c r="F19" s="62"/>
      <c r="G19" s="62"/>
      <c r="H19" s="10"/>
      <c r="I19" s="11"/>
    </row>
    <row r="20" spans="1:8" s="9" customFormat="1" ht="36" customHeight="1">
      <c r="A20" s="20" t="s">
        <v>35</v>
      </c>
      <c r="B20" s="59">
        <v>0</v>
      </c>
      <c r="C20" s="59"/>
      <c r="D20" s="24"/>
      <c r="E20" s="17" t="s">
        <v>27</v>
      </c>
      <c r="F20" s="63">
        <f>SUM(F21:F28)</f>
        <v>4709542.63</v>
      </c>
      <c r="G20" s="63">
        <f>SUM(G21:G28)</f>
        <v>4075233.34</v>
      </c>
      <c r="H20" s="10"/>
    </row>
    <row r="21" spans="1:7" s="9" customFormat="1" ht="30.75" customHeight="1">
      <c r="A21" s="17" t="s">
        <v>16</v>
      </c>
      <c r="B21" s="59">
        <v>183563.74</v>
      </c>
      <c r="C21" s="59">
        <v>196370.8</v>
      </c>
      <c r="D21" s="22"/>
      <c r="E21" s="21" t="s">
        <v>28</v>
      </c>
      <c r="F21" s="25">
        <v>158238.62</v>
      </c>
      <c r="G21" s="25">
        <v>124695.88</v>
      </c>
    </row>
    <row r="22" spans="1:9" s="9" customFormat="1" ht="31.5">
      <c r="A22" s="17" t="s">
        <v>17</v>
      </c>
      <c r="B22" s="60">
        <f>SUM(B23:B25)</f>
        <v>0</v>
      </c>
      <c r="C22" s="60">
        <f>SUM(C23:C25)</f>
        <v>0</v>
      </c>
      <c r="D22" s="26"/>
      <c r="E22" s="21" t="s">
        <v>29</v>
      </c>
      <c r="F22" s="25">
        <v>317254</v>
      </c>
      <c r="G22" s="25">
        <v>260484.67</v>
      </c>
      <c r="H22" s="10"/>
      <c r="I22" s="11"/>
    </row>
    <row r="23" spans="1:7" s="9" customFormat="1" ht="32.25" customHeight="1">
      <c r="A23" s="21" t="s">
        <v>38</v>
      </c>
      <c r="B23" s="18">
        <v>0</v>
      </c>
      <c r="C23" s="18"/>
      <c r="D23" s="22"/>
      <c r="E23" s="21" t="s">
        <v>30</v>
      </c>
      <c r="F23" s="25">
        <v>1391464.75</v>
      </c>
      <c r="G23" s="25">
        <v>1350167.98</v>
      </c>
    </row>
    <row r="24" spans="1:9" s="9" customFormat="1" ht="27" customHeight="1">
      <c r="A24" s="21" t="s">
        <v>39</v>
      </c>
      <c r="B24" s="18">
        <v>0</v>
      </c>
      <c r="C24" s="18"/>
      <c r="D24" s="23"/>
      <c r="E24" s="21" t="s">
        <v>31</v>
      </c>
      <c r="F24" s="19">
        <v>1262706.06</v>
      </c>
      <c r="G24" s="19">
        <v>1338106.05</v>
      </c>
      <c r="H24" s="10"/>
      <c r="I24" s="11"/>
    </row>
    <row r="25" spans="1:8" s="9" customFormat="1" ht="30" customHeight="1">
      <c r="A25" s="21" t="s">
        <v>40</v>
      </c>
      <c r="B25" s="18">
        <v>0</v>
      </c>
      <c r="C25" s="18"/>
      <c r="D25" s="24"/>
      <c r="E25" s="21" t="s">
        <v>32</v>
      </c>
      <c r="F25" s="25">
        <v>135584.3</v>
      </c>
      <c r="G25" s="25">
        <v>133568.89</v>
      </c>
      <c r="H25" s="10"/>
    </row>
    <row r="26" spans="1:9" s="9" customFormat="1" ht="31.5">
      <c r="A26" s="17" t="s">
        <v>18</v>
      </c>
      <c r="B26" s="59">
        <v>0</v>
      </c>
      <c r="C26" s="59">
        <v>0</v>
      </c>
      <c r="D26" s="23"/>
      <c r="E26" s="21" t="s">
        <v>33</v>
      </c>
      <c r="F26" s="19">
        <v>19107.02</v>
      </c>
      <c r="G26" s="19">
        <v>22561.58</v>
      </c>
      <c r="H26" s="10"/>
      <c r="I26" s="11"/>
    </row>
    <row r="27" spans="1:8" s="9" customFormat="1" ht="45">
      <c r="A27" s="15" t="s">
        <v>19</v>
      </c>
      <c r="B27" s="60">
        <f>SUM(B28+B33+B39+B47)</f>
        <v>8472848.84</v>
      </c>
      <c r="C27" s="60">
        <f>SUM(C28+C33+C39+C47)</f>
        <v>8705167.12</v>
      </c>
      <c r="D27" s="24"/>
      <c r="E27" s="21" t="s">
        <v>34</v>
      </c>
      <c r="F27" s="25">
        <v>893984.83</v>
      </c>
      <c r="G27" s="25">
        <v>169257.74</v>
      </c>
      <c r="H27" s="10"/>
    </row>
    <row r="28" spans="1:9" s="9" customFormat="1" ht="15.75">
      <c r="A28" s="17" t="s">
        <v>20</v>
      </c>
      <c r="B28" s="60">
        <f>SUM(B29:B32)</f>
        <v>27513.86</v>
      </c>
      <c r="C28" s="60">
        <f>SUM(C29:C32)</f>
        <v>1000</v>
      </c>
      <c r="D28" s="23"/>
      <c r="E28" s="31" t="s">
        <v>68</v>
      </c>
      <c r="F28" s="48">
        <f>SUM(F29:F30)</f>
        <v>531203.05</v>
      </c>
      <c r="G28" s="48">
        <v>676390.55</v>
      </c>
      <c r="H28" s="10"/>
      <c r="I28" s="11"/>
    </row>
    <row r="29" spans="1:8" s="9" customFormat="1" ht="30">
      <c r="A29" s="21" t="s">
        <v>41</v>
      </c>
      <c r="B29" s="18">
        <v>27513.86</v>
      </c>
      <c r="C29" s="18">
        <v>1000</v>
      </c>
      <c r="D29" s="24"/>
      <c r="E29" s="21" t="s">
        <v>65</v>
      </c>
      <c r="F29" s="25">
        <v>531203.05</v>
      </c>
      <c r="G29" s="25">
        <v>676390.55</v>
      </c>
      <c r="H29" s="10"/>
    </row>
    <row r="30" spans="1:9" s="9" customFormat="1" ht="15">
      <c r="A30" s="21" t="s">
        <v>42</v>
      </c>
      <c r="B30" s="18"/>
      <c r="C30" s="18"/>
      <c r="D30" s="23"/>
      <c r="E30" s="21" t="s">
        <v>66</v>
      </c>
      <c r="F30" s="25">
        <v>0</v>
      </c>
      <c r="G30" s="25"/>
      <c r="H30" s="10"/>
      <c r="I30" s="11"/>
    </row>
    <row r="31" spans="1:8" s="9" customFormat="1" ht="15.75">
      <c r="A31" s="21" t="s">
        <v>43</v>
      </c>
      <c r="B31" s="18"/>
      <c r="C31" s="18"/>
      <c r="D31" s="24"/>
      <c r="E31" s="45" t="s">
        <v>69</v>
      </c>
      <c r="F31" s="50"/>
      <c r="G31" s="50"/>
      <c r="H31" s="10"/>
    </row>
    <row r="32" spans="1:9" s="9" customFormat="1" ht="15.75">
      <c r="A32" s="21" t="s">
        <v>44</v>
      </c>
      <c r="B32" s="18"/>
      <c r="C32" s="18"/>
      <c r="D32" s="23"/>
      <c r="E32" s="15" t="s">
        <v>70</v>
      </c>
      <c r="F32" s="51"/>
      <c r="G32" s="51"/>
      <c r="H32" s="10"/>
      <c r="I32" s="11"/>
    </row>
    <row r="33" spans="1:8" s="9" customFormat="1" ht="15.75">
      <c r="A33" s="17" t="s">
        <v>21</v>
      </c>
      <c r="B33" s="60">
        <f>SUM(B34:B38)</f>
        <v>7450995.12</v>
      </c>
      <c r="C33" s="60">
        <f>SUM(C34:C38)</f>
        <v>7982629.72</v>
      </c>
      <c r="D33" s="24"/>
      <c r="E33" s="29"/>
      <c r="F33" s="28"/>
      <c r="G33" s="28"/>
      <c r="H33" s="10"/>
    </row>
    <row r="34" spans="1:8" s="9" customFormat="1" ht="15">
      <c r="A34" s="21" t="s">
        <v>45</v>
      </c>
      <c r="B34" s="18">
        <v>1621.69</v>
      </c>
      <c r="C34" s="18"/>
      <c r="D34" s="24"/>
      <c r="E34" s="31"/>
      <c r="F34" s="28"/>
      <c r="G34" s="28"/>
      <c r="H34" s="10"/>
    </row>
    <row r="35" spans="1:8" s="9" customFormat="1" ht="15">
      <c r="A35" s="21" t="s">
        <v>46</v>
      </c>
      <c r="B35" s="18"/>
      <c r="C35" s="18"/>
      <c r="D35" s="24"/>
      <c r="E35" s="31"/>
      <c r="F35" s="28"/>
      <c r="G35" s="28"/>
      <c r="H35" s="10"/>
    </row>
    <row r="36" spans="1:9" s="9" customFormat="1" ht="30">
      <c r="A36" s="21" t="s">
        <v>47</v>
      </c>
      <c r="B36" s="18"/>
      <c r="C36" s="18"/>
      <c r="D36" s="23"/>
      <c r="E36" s="31"/>
      <c r="F36" s="28"/>
      <c r="G36" s="28"/>
      <c r="H36" s="10"/>
      <c r="I36" s="11"/>
    </row>
    <row r="37" spans="1:9" s="9" customFormat="1" ht="15">
      <c r="A37" s="21" t="s">
        <v>48</v>
      </c>
      <c r="B37" s="46">
        <v>7449373.43</v>
      </c>
      <c r="C37" s="46">
        <v>7982629.72</v>
      </c>
      <c r="D37" s="23"/>
      <c r="E37" s="31"/>
      <c r="F37" s="28"/>
      <c r="G37" s="28"/>
      <c r="H37" s="10"/>
      <c r="I37" s="11"/>
    </row>
    <row r="38" spans="1:9" s="9" customFormat="1" ht="45">
      <c r="A38" s="21" t="s">
        <v>49</v>
      </c>
      <c r="B38" s="27"/>
      <c r="C38" s="27"/>
      <c r="D38" s="23"/>
      <c r="E38" s="31"/>
      <c r="F38" s="28"/>
      <c r="G38" s="28"/>
      <c r="H38" s="10"/>
      <c r="I38" s="11"/>
    </row>
    <row r="39" spans="1:9" s="9" customFormat="1" ht="31.5">
      <c r="A39" s="17" t="s">
        <v>58</v>
      </c>
      <c r="B39" s="67">
        <f>SUM(B40:B43)</f>
        <v>994339.86</v>
      </c>
      <c r="C39" s="67">
        <f>SUM(C40:C43)</f>
        <v>721537.4</v>
      </c>
      <c r="D39" s="23"/>
      <c r="E39" s="31"/>
      <c r="F39" s="28"/>
      <c r="G39" s="28"/>
      <c r="H39" s="10"/>
      <c r="I39" s="11"/>
    </row>
    <row r="40" spans="1:9" s="9" customFormat="1" ht="15">
      <c r="A40" s="21" t="s">
        <v>50</v>
      </c>
      <c r="B40" s="27"/>
      <c r="C40" s="27"/>
      <c r="D40" s="23"/>
      <c r="E40" s="31"/>
      <c r="F40" s="28"/>
      <c r="G40" s="28"/>
      <c r="H40" s="10"/>
      <c r="I40" s="11"/>
    </row>
    <row r="41" spans="1:9" s="9" customFormat="1" ht="30">
      <c r="A41" s="21" t="s">
        <v>51</v>
      </c>
      <c r="B41" s="30">
        <v>994339.86</v>
      </c>
      <c r="C41" s="30">
        <v>721537.4</v>
      </c>
      <c r="D41" s="23"/>
      <c r="E41" s="31"/>
      <c r="F41" s="28"/>
      <c r="G41" s="28"/>
      <c r="H41" s="10"/>
      <c r="I41" s="11"/>
    </row>
    <row r="42" spans="1:9" s="9" customFormat="1" ht="30">
      <c r="A42" s="21" t="s">
        <v>52</v>
      </c>
      <c r="B42" s="30"/>
      <c r="C42" s="30"/>
      <c r="D42" s="23"/>
      <c r="E42" s="31"/>
      <c r="F42" s="28"/>
      <c r="G42" s="28"/>
      <c r="H42" s="10"/>
      <c r="I42" s="11"/>
    </row>
    <row r="43" spans="1:9" s="9" customFormat="1" ht="15">
      <c r="A43" s="21" t="s">
        <v>53</v>
      </c>
      <c r="B43" s="30"/>
      <c r="C43" s="30"/>
      <c r="D43" s="23"/>
      <c r="E43" s="31"/>
      <c r="F43" s="28"/>
      <c r="G43" s="28"/>
      <c r="H43" s="10"/>
      <c r="I43" s="11"/>
    </row>
    <row r="44" spans="1:9" s="9" customFormat="1" ht="15">
      <c r="A44" s="21" t="s">
        <v>54</v>
      </c>
      <c r="B44" s="30"/>
      <c r="C44" s="30"/>
      <c r="D44" s="23"/>
      <c r="E44" s="31"/>
      <c r="F44" s="28"/>
      <c r="G44" s="28"/>
      <c r="H44" s="10"/>
      <c r="I44" s="11"/>
    </row>
    <row r="45" spans="1:9" s="9" customFormat="1" ht="15">
      <c r="A45" s="21" t="s">
        <v>55</v>
      </c>
      <c r="B45" s="30"/>
      <c r="C45" s="30"/>
      <c r="D45" s="23"/>
      <c r="E45" s="31"/>
      <c r="F45" s="28"/>
      <c r="G45" s="28"/>
      <c r="H45" s="10"/>
      <c r="I45" s="11"/>
    </row>
    <row r="46" spans="1:9" s="9" customFormat="1" ht="26.25" customHeight="1">
      <c r="A46" s="21" t="s">
        <v>56</v>
      </c>
      <c r="B46" s="30"/>
      <c r="C46" s="30"/>
      <c r="D46" s="23"/>
      <c r="E46" s="31"/>
      <c r="F46" s="28"/>
      <c r="G46" s="28"/>
      <c r="H46" s="10"/>
      <c r="I46" s="11"/>
    </row>
    <row r="47" spans="1:9" s="9" customFormat="1" ht="16.5" thickBot="1">
      <c r="A47" s="17" t="s">
        <v>57</v>
      </c>
      <c r="B47" s="49"/>
      <c r="C47" s="49"/>
      <c r="D47" s="23"/>
      <c r="E47" s="31"/>
      <c r="F47" s="28"/>
      <c r="G47" s="28"/>
      <c r="H47" s="10"/>
      <c r="I47" s="11"/>
    </row>
    <row r="48" spans="1:9" s="9" customFormat="1" ht="15.75" customHeight="1" thickBot="1">
      <c r="A48" s="32" t="s">
        <v>22</v>
      </c>
      <c r="B48" s="68">
        <f>SUM(B9+B27)</f>
        <v>12136488.02</v>
      </c>
      <c r="C48" s="68">
        <f>SUM(C9+C27)</f>
        <v>12349487.979999999</v>
      </c>
      <c r="D48" s="23"/>
      <c r="E48" s="33" t="s">
        <v>23</v>
      </c>
      <c r="F48" s="69">
        <f>SUM(F9+F17+F18+F32)</f>
        <v>12136488.019999985</v>
      </c>
      <c r="G48" s="69">
        <f>SUM(G9+G17+G18+G32)</f>
        <v>12349487.98000002</v>
      </c>
      <c r="H48" s="10"/>
      <c r="I48" s="11"/>
    </row>
    <row r="49" spans="1:9" s="12" customFormat="1" ht="14.25">
      <c r="A49" s="36"/>
      <c r="B49" s="37"/>
      <c r="C49" s="37"/>
      <c r="D49" s="37"/>
      <c r="E49" s="38"/>
      <c r="F49" s="36"/>
      <c r="G49" s="36"/>
      <c r="I49" s="47"/>
    </row>
    <row r="50" spans="1:8" s="12" customFormat="1" ht="18.75" customHeight="1">
      <c r="A50" s="39"/>
      <c r="B50" s="40"/>
      <c r="C50" s="40"/>
      <c r="D50" s="40"/>
      <c r="E50" s="40"/>
      <c r="F50" s="36"/>
      <c r="G50" s="36"/>
      <c r="H50" s="36"/>
    </row>
    <row r="51" spans="1:8" s="12" customFormat="1" ht="15.75" customHeight="1">
      <c r="A51" s="41"/>
      <c r="B51" s="42"/>
      <c r="C51" s="42"/>
      <c r="D51" s="42"/>
      <c r="E51" s="43"/>
      <c r="F51" s="36"/>
      <c r="G51" s="36"/>
      <c r="H51" s="36"/>
    </row>
    <row r="52" spans="1:8" s="12" customFormat="1" ht="15.75" customHeight="1">
      <c r="A52" s="36"/>
      <c r="B52" s="42"/>
      <c r="C52" s="44"/>
      <c r="D52" s="37"/>
      <c r="E52" s="43"/>
      <c r="F52" s="36"/>
      <c r="G52" s="36"/>
      <c r="H52" s="36"/>
    </row>
    <row r="53" spans="1:8" s="12" customFormat="1" ht="14.25">
      <c r="A53" s="36"/>
      <c r="B53" s="38"/>
      <c r="C53" s="44"/>
      <c r="D53" s="37"/>
      <c r="E53" s="38"/>
      <c r="F53" s="36"/>
      <c r="G53" s="36"/>
      <c r="H53" s="36"/>
    </row>
    <row r="54" spans="1:8" s="12" customFormat="1" ht="14.25">
      <c r="A54" s="36"/>
      <c r="B54" s="38"/>
      <c r="C54" s="44"/>
      <c r="D54" s="37"/>
      <c r="E54" s="38"/>
      <c r="F54" s="36"/>
      <c r="G54" s="36"/>
      <c r="H54" s="36"/>
    </row>
    <row r="55" spans="1:8" s="12" customFormat="1" ht="14.25">
      <c r="A55" s="36"/>
      <c r="B55" s="38"/>
      <c r="C55" s="44"/>
      <c r="D55" s="37"/>
      <c r="E55" s="38"/>
      <c r="F55" s="36"/>
      <c r="G55" s="36"/>
      <c r="H55" s="36"/>
    </row>
    <row r="56" spans="1:8" s="12" customFormat="1" ht="14.25">
      <c r="A56" s="36"/>
      <c r="B56" s="38"/>
      <c r="C56" s="44"/>
      <c r="D56" s="37"/>
      <c r="E56" s="38"/>
      <c r="F56" s="36"/>
      <c r="G56" s="36"/>
      <c r="H56" s="36"/>
    </row>
    <row r="57" spans="2:5" s="12" customFormat="1" ht="14.25">
      <c r="B57" s="38"/>
      <c r="E57" s="36"/>
    </row>
    <row r="58" spans="1:8" s="12" customFormat="1" ht="14.25">
      <c r="A58" s="36"/>
      <c r="B58" s="38"/>
      <c r="C58" s="38"/>
      <c r="D58" s="38"/>
      <c r="E58" s="38"/>
      <c r="F58" s="36"/>
      <c r="G58" s="36"/>
      <c r="H58" s="36"/>
    </row>
    <row r="59" spans="1:8" s="12" customFormat="1" ht="14.25">
      <c r="A59" s="36"/>
      <c r="B59" s="38"/>
      <c r="C59" s="38"/>
      <c r="D59" s="38"/>
      <c r="E59" s="38"/>
      <c r="F59" s="36"/>
      <c r="G59" s="36"/>
      <c r="H59" s="36"/>
    </row>
    <row r="60" spans="1:8" s="12" customFormat="1" ht="15">
      <c r="A60" s="34"/>
      <c r="B60" s="38"/>
      <c r="C60" s="38"/>
      <c r="D60" s="38"/>
      <c r="E60" s="38"/>
      <c r="F60" s="36"/>
      <c r="G60" s="36"/>
      <c r="H60" s="36"/>
    </row>
    <row r="61" spans="1:8" s="12" customFormat="1" ht="15">
      <c r="A61" s="34"/>
      <c r="B61" s="35"/>
      <c r="C61" s="35"/>
      <c r="D61" s="35"/>
      <c r="E61" s="35"/>
      <c r="F61" s="34"/>
      <c r="G61" s="34"/>
      <c r="H61" s="36"/>
    </row>
    <row r="62" spans="1:8" s="12" customFormat="1" ht="15.75">
      <c r="A62" s="13"/>
      <c r="B62" s="35"/>
      <c r="C62" s="35"/>
      <c r="D62" s="35"/>
      <c r="E62" s="35"/>
      <c r="F62" s="34"/>
      <c r="G62" s="34"/>
      <c r="H62" s="36"/>
    </row>
    <row r="63" spans="1:7" s="12" customFormat="1" ht="15.75">
      <c r="A63" s="13"/>
      <c r="B63" s="14"/>
      <c r="C63" s="14"/>
      <c r="D63" s="14"/>
      <c r="E63" s="14"/>
      <c r="F63" s="13"/>
      <c r="G63" s="13"/>
    </row>
    <row r="64" spans="1:7" s="12" customFormat="1" ht="15.75">
      <c r="A64" s="13"/>
      <c r="B64" s="14"/>
      <c r="C64" s="14"/>
      <c r="D64" s="14"/>
      <c r="E64" s="14"/>
      <c r="F64" s="13"/>
      <c r="G64" s="13"/>
    </row>
    <row r="65" spans="1:7" ht="15.75">
      <c r="A65" s="7"/>
      <c r="B65" s="14"/>
      <c r="C65" s="14"/>
      <c r="D65" s="13"/>
      <c r="E65" s="13"/>
      <c r="F65" s="13"/>
      <c r="G65" s="13"/>
    </row>
    <row r="66" spans="1:7" ht="15">
      <c r="A66" s="7"/>
      <c r="B66" s="8"/>
      <c r="C66" s="8"/>
      <c r="D66" s="7"/>
      <c r="E66" s="7"/>
      <c r="F66" s="7"/>
      <c r="G66" s="7"/>
    </row>
    <row r="67" spans="1:7" ht="15">
      <c r="A67" s="7"/>
      <c r="B67" s="8"/>
      <c r="C67" s="8"/>
      <c r="D67" s="7"/>
      <c r="E67" s="7"/>
      <c r="F67" s="7"/>
      <c r="G67" s="7"/>
    </row>
    <row r="68" spans="2:7" ht="15">
      <c r="B68" s="8"/>
      <c r="C68" s="8"/>
      <c r="D68" s="7"/>
      <c r="E68" s="7"/>
      <c r="F68" s="7"/>
      <c r="G68" s="7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</sheetData>
  <sheetProtection/>
  <mergeCells count="11">
    <mergeCell ref="A7:A8"/>
    <mergeCell ref="B7:B8"/>
    <mergeCell ref="A3:B3"/>
    <mergeCell ref="C7:C8"/>
    <mergeCell ref="A4:B4"/>
    <mergeCell ref="E7:E8"/>
    <mergeCell ref="F7:F8"/>
    <mergeCell ref="G7:G8"/>
    <mergeCell ref="C3:E4"/>
    <mergeCell ref="F3:G3"/>
    <mergeCell ref="F4:G4"/>
  </mergeCells>
  <printOptions/>
  <pageMargins left="0.39375" right="0.39375" top="0.39375" bottom="0.5902777777777778" header="0.5118055555555556" footer="0.5118055555555556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4"/>
  <sheetViews>
    <sheetView showGridLines="0" zoomScalePageLayoutView="0" workbookViewId="0" topLeftCell="A37">
      <selection activeCell="C48" sqref="C48"/>
    </sheetView>
  </sheetViews>
  <sheetFormatPr defaultColWidth="9.00390625" defaultRowHeight="12.75"/>
  <cols>
    <col min="1" max="1" width="44.625" style="1" customWidth="1"/>
    <col min="2" max="2" width="19.375" style="1" customWidth="1"/>
    <col min="3" max="3" width="18.25390625" style="1" customWidth="1"/>
    <col min="4" max="4" width="2.125" style="1" customWidth="1"/>
    <col min="5" max="5" width="41.375" style="1" customWidth="1"/>
    <col min="6" max="6" width="20.25390625" style="1" customWidth="1"/>
    <col min="7" max="7" width="23.25390625" style="1" customWidth="1"/>
    <col min="8" max="16384" width="9.125" style="1" customWidth="1"/>
  </cols>
  <sheetData>
    <row r="1" ht="12.75"/>
    <row r="2" ht="12.75" customHeight="1">
      <c r="E2" s="2"/>
    </row>
    <row r="3" spans="1:10" ht="55.5" customHeight="1">
      <c r="A3" s="167" t="s">
        <v>75</v>
      </c>
      <c r="B3" s="172"/>
      <c r="C3" s="166" t="s">
        <v>76</v>
      </c>
      <c r="D3" s="166"/>
      <c r="E3" s="166"/>
      <c r="F3" s="167" t="s">
        <v>24</v>
      </c>
      <c r="G3" s="168"/>
      <c r="J3" s="3"/>
    </row>
    <row r="4" spans="1:10" ht="39" customHeight="1">
      <c r="A4" s="173" t="s">
        <v>74</v>
      </c>
      <c r="B4" s="174"/>
      <c r="C4" s="166"/>
      <c r="D4" s="166"/>
      <c r="E4" s="166"/>
      <c r="F4" s="169" t="s">
        <v>0</v>
      </c>
      <c r="G4" s="169"/>
      <c r="J4" s="3"/>
    </row>
    <row r="5" ht="12.75"/>
    <row r="6" ht="13.5" thickBot="1">
      <c r="D6" s="3"/>
    </row>
    <row r="7" spans="1:7" s="9" customFormat="1" ht="15.75" thickBot="1">
      <c r="A7" s="170" t="s">
        <v>1</v>
      </c>
      <c r="B7" s="171" t="s">
        <v>2</v>
      </c>
      <c r="C7" s="165" t="s">
        <v>3</v>
      </c>
      <c r="D7" s="5"/>
      <c r="E7" s="163" t="s">
        <v>4</v>
      </c>
      <c r="F7" s="164" t="s">
        <v>2</v>
      </c>
      <c r="G7" s="165" t="s">
        <v>3</v>
      </c>
    </row>
    <row r="8" spans="1:7" s="9" customFormat="1" ht="15.75" thickBot="1">
      <c r="A8" s="170"/>
      <c r="B8" s="171"/>
      <c r="C8" s="165"/>
      <c r="D8" s="6"/>
      <c r="E8" s="163"/>
      <c r="F8" s="164"/>
      <c r="G8" s="165"/>
    </row>
    <row r="9" spans="1:7" s="9" customFormat="1" ht="15.75">
      <c r="A9" s="15" t="s">
        <v>5</v>
      </c>
      <c r="B9" s="86">
        <f>B10+B11+B21+B22+B26</f>
        <v>8240720.7700000005</v>
      </c>
      <c r="C9" s="70">
        <f>C10+C11+C21+C22+C26</f>
        <v>8240720.7700000005</v>
      </c>
      <c r="D9" s="16"/>
      <c r="E9" s="15" t="s">
        <v>6</v>
      </c>
      <c r="F9" s="95">
        <f>F10+F11+F15</f>
        <v>7984097.82</v>
      </c>
      <c r="G9" s="78">
        <f>G10+G11+G15</f>
        <v>8070852.9</v>
      </c>
    </row>
    <row r="10" spans="1:7" s="9" customFormat="1" ht="15.75">
      <c r="A10" s="17" t="s">
        <v>7</v>
      </c>
      <c r="B10" s="87">
        <v>0</v>
      </c>
      <c r="C10" s="106">
        <v>0</v>
      </c>
      <c r="D10" s="16"/>
      <c r="E10" s="17" t="s">
        <v>8</v>
      </c>
      <c r="F10" s="96">
        <v>10793950.25</v>
      </c>
      <c r="G10" s="79">
        <v>10938916.74</v>
      </c>
    </row>
    <row r="11" spans="1:7" s="9" customFormat="1" ht="15.75">
      <c r="A11" s="17" t="s">
        <v>9</v>
      </c>
      <c r="B11" s="88">
        <f>B12+B19+B20</f>
        <v>8240720.7700000005</v>
      </c>
      <c r="C11" s="72">
        <f>C12+C19+C20</f>
        <v>8240720.7700000005</v>
      </c>
      <c r="D11" s="16"/>
      <c r="E11" s="17" t="s">
        <v>59</v>
      </c>
      <c r="F11" s="97">
        <f>F12+F13</f>
        <v>-2809852.43</v>
      </c>
      <c r="G11" s="80">
        <f>G12+G13</f>
        <v>-2868063.84</v>
      </c>
    </row>
    <row r="12" spans="1:7" s="9" customFormat="1" ht="15.75">
      <c r="A12" s="20" t="s">
        <v>10</v>
      </c>
      <c r="B12" s="88">
        <f>SUM(B13:B20)</f>
        <v>8240720.7700000005</v>
      </c>
      <c r="C12" s="72">
        <f>SUM(C13:C20)</f>
        <v>8240720.7700000005</v>
      </c>
      <c r="D12" s="16"/>
      <c r="E12" s="21" t="s">
        <v>36</v>
      </c>
      <c r="F12" s="98"/>
      <c r="G12" s="81"/>
    </row>
    <row r="13" spans="1:7" s="9" customFormat="1" ht="15">
      <c r="A13" s="21" t="s">
        <v>11</v>
      </c>
      <c r="B13" s="85">
        <v>762364.8</v>
      </c>
      <c r="C13" s="105">
        <v>762364.8</v>
      </c>
      <c r="D13" s="16"/>
      <c r="E13" s="21" t="s">
        <v>37</v>
      </c>
      <c r="F13" s="98">
        <v>-2809852.43</v>
      </c>
      <c r="G13" s="81">
        <v>-2868063.84</v>
      </c>
    </row>
    <row r="14" spans="1:7" s="9" customFormat="1" ht="60">
      <c r="A14" s="21" t="s">
        <v>60</v>
      </c>
      <c r="B14" s="94"/>
      <c r="C14" s="105"/>
      <c r="D14" s="16"/>
      <c r="E14" s="17" t="s">
        <v>61</v>
      </c>
      <c r="F14" s="96"/>
      <c r="G14" s="79"/>
    </row>
    <row r="15" spans="1:7" s="9" customFormat="1" ht="31.5">
      <c r="A15" s="21" t="s">
        <v>12</v>
      </c>
      <c r="B15" s="85">
        <v>7450996.19</v>
      </c>
      <c r="C15" s="105">
        <v>7450996.19</v>
      </c>
      <c r="D15" s="56"/>
      <c r="E15" s="52" t="s">
        <v>62</v>
      </c>
      <c r="F15" s="99"/>
      <c r="G15" s="79"/>
    </row>
    <row r="16" spans="1:7" s="9" customFormat="1" ht="15.75">
      <c r="A16" s="21" t="s">
        <v>13</v>
      </c>
      <c r="B16" s="85">
        <v>15448.13</v>
      </c>
      <c r="C16" s="105">
        <f>15448.13</f>
        <v>15448.13</v>
      </c>
      <c r="D16" s="56"/>
      <c r="E16" s="53" t="s">
        <v>67</v>
      </c>
      <c r="F16" s="99"/>
      <c r="G16" s="79"/>
    </row>
    <row r="17" spans="1:7" s="9" customFormat="1" ht="15.75">
      <c r="A17" s="21" t="s">
        <v>14</v>
      </c>
      <c r="B17" s="85">
        <v>0</v>
      </c>
      <c r="C17" s="105">
        <v>0</v>
      </c>
      <c r="D17" s="57"/>
      <c r="E17" s="54" t="s">
        <v>63</v>
      </c>
      <c r="F17" s="100">
        <v>0</v>
      </c>
      <c r="G17" s="80">
        <v>0</v>
      </c>
    </row>
    <row r="18" spans="1:7" s="9" customFormat="1" ht="31.5">
      <c r="A18" s="21" t="s">
        <v>15</v>
      </c>
      <c r="B18" s="85">
        <v>11911.65</v>
      </c>
      <c r="C18" s="105">
        <v>11911.65</v>
      </c>
      <c r="D18" s="57"/>
      <c r="E18" s="55" t="s">
        <v>64</v>
      </c>
      <c r="F18" s="97">
        <f>SUM(F19+F20+F31)</f>
        <v>438747.49000000005</v>
      </c>
      <c r="G18" s="80">
        <f>SUM(G19+G20+G31)</f>
        <v>469751.5800000001</v>
      </c>
    </row>
    <row r="19" spans="1:9" s="9" customFormat="1" ht="36.75" customHeight="1">
      <c r="A19" s="20" t="s">
        <v>25</v>
      </c>
      <c r="B19" s="87">
        <v>0</v>
      </c>
      <c r="C19" s="106">
        <v>0</v>
      </c>
      <c r="D19" s="23"/>
      <c r="E19" s="15" t="s">
        <v>26</v>
      </c>
      <c r="F19" s="96"/>
      <c r="G19" s="79"/>
      <c r="H19" s="10"/>
      <c r="I19" s="11"/>
    </row>
    <row r="20" spans="1:8" s="9" customFormat="1" ht="36" customHeight="1">
      <c r="A20" s="20" t="s">
        <v>35</v>
      </c>
      <c r="B20" s="87">
        <v>0</v>
      </c>
      <c r="C20" s="106">
        <v>0</v>
      </c>
      <c r="D20" s="24"/>
      <c r="E20" s="17" t="s">
        <v>27</v>
      </c>
      <c r="F20" s="97">
        <f>SUM(F21:F28)</f>
        <v>438747.49000000005</v>
      </c>
      <c r="G20" s="80">
        <f>SUM(G21:G28)</f>
        <v>469751.5800000001</v>
      </c>
      <c r="H20" s="10"/>
    </row>
    <row r="21" spans="1:7" s="9" customFormat="1" ht="30.75" customHeight="1">
      <c r="A21" s="17" t="s">
        <v>16</v>
      </c>
      <c r="B21" s="87">
        <v>0</v>
      </c>
      <c r="C21" s="106">
        <v>0</v>
      </c>
      <c r="D21" s="22"/>
      <c r="E21" s="21" t="s">
        <v>28</v>
      </c>
      <c r="F21" s="98">
        <v>36899.57</v>
      </c>
      <c r="G21" s="81">
        <f>15458.35</f>
        <v>15458.35</v>
      </c>
    </row>
    <row r="22" spans="1:9" s="9" customFormat="1" ht="31.5">
      <c r="A22" s="17" t="s">
        <v>17</v>
      </c>
      <c r="B22" s="88">
        <f>SUM(B23:B25)</f>
        <v>0</v>
      </c>
      <c r="C22" s="72">
        <f>SUM(C23:C25)</f>
        <v>0</v>
      </c>
      <c r="D22" s="26"/>
      <c r="E22" s="21" t="s">
        <v>29</v>
      </c>
      <c r="F22" s="98">
        <v>28750.68</v>
      </c>
      <c r="G22" s="81">
        <v>26271</v>
      </c>
      <c r="H22" s="10"/>
      <c r="I22" s="11"/>
    </row>
    <row r="23" spans="1:7" s="9" customFormat="1" ht="32.25" customHeight="1">
      <c r="A23" s="21" t="s">
        <v>38</v>
      </c>
      <c r="B23" s="85">
        <v>0</v>
      </c>
      <c r="C23" s="73">
        <v>0</v>
      </c>
      <c r="D23" s="22"/>
      <c r="E23" s="21" t="s">
        <v>30</v>
      </c>
      <c r="F23" s="98">
        <v>119544.62</v>
      </c>
      <c r="G23" s="81">
        <v>118729.84</v>
      </c>
    </row>
    <row r="24" spans="1:9" s="9" customFormat="1" ht="27" customHeight="1">
      <c r="A24" s="21" t="s">
        <v>39</v>
      </c>
      <c r="B24" s="85">
        <v>0</v>
      </c>
      <c r="C24" s="73">
        <v>0</v>
      </c>
      <c r="D24" s="23"/>
      <c r="E24" s="21" t="s">
        <v>31</v>
      </c>
      <c r="F24" s="98">
        <v>104649.57</v>
      </c>
      <c r="G24" s="81">
        <v>113261.22</v>
      </c>
      <c r="H24" s="10"/>
      <c r="I24" s="11"/>
    </row>
    <row r="25" spans="1:8" s="9" customFormat="1" ht="30" customHeight="1">
      <c r="A25" s="21" t="s">
        <v>40</v>
      </c>
      <c r="B25" s="85">
        <v>0</v>
      </c>
      <c r="C25" s="73">
        <v>0</v>
      </c>
      <c r="D25" s="24"/>
      <c r="E25" s="21" t="s">
        <v>32</v>
      </c>
      <c r="F25" s="98">
        <v>6453.24</v>
      </c>
      <c r="G25" s="81">
        <v>11947.78</v>
      </c>
      <c r="H25" s="10"/>
    </row>
    <row r="26" spans="1:9" s="9" customFormat="1" ht="31.5">
      <c r="A26" s="17" t="s">
        <v>18</v>
      </c>
      <c r="B26" s="87">
        <v>0</v>
      </c>
      <c r="C26" s="71">
        <v>0</v>
      </c>
      <c r="D26" s="23"/>
      <c r="E26" s="21" t="s">
        <v>33</v>
      </c>
      <c r="F26" s="98">
        <v>116506.52</v>
      </c>
      <c r="G26" s="98">
        <v>151448.65</v>
      </c>
      <c r="H26" s="10"/>
      <c r="I26" s="11"/>
    </row>
    <row r="27" spans="1:8" s="9" customFormat="1" ht="45">
      <c r="A27" s="15" t="s">
        <v>19</v>
      </c>
      <c r="B27" s="88">
        <f>SUM(B28+B33+B39+B47)</f>
        <v>182124.53999999998</v>
      </c>
      <c r="C27" s="72">
        <f>SUM(C28+C33+C39+C47)</f>
        <v>299883.70999999996</v>
      </c>
      <c r="D27" s="24"/>
      <c r="E27" s="21" t="s">
        <v>34</v>
      </c>
      <c r="F27" s="98">
        <v>1678.77</v>
      </c>
      <c r="G27" s="81">
        <v>0</v>
      </c>
      <c r="H27" s="10"/>
    </row>
    <row r="28" spans="1:9" s="9" customFormat="1" ht="15.75">
      <c r="A28" s="17" t="s">
        <v>20</v>
      </c>
      <c r="B28" s="88">
        <f>SUM(B29:B32)</f>
        <v>7366.6</v>
      </c>
      <c r="C28" s="72">
        <f>SUM(C29:C32)</f>
        <v>48609.83</v>
      </c>
      <c r="D28" s="23"/>
      <c r="E28" s="31" t="s">
        <v>68</v>
      </c>
      <c r="F28" s="101">
        <f>F29+F30</f>
        <v>24264.52</v>
      </c>
      <c r="G28" s="101">
        <f>G29+G30</f>
        <v>32634.74</v>
      </c>
      <c r="H28" s="10"/>
      <c r="I28" s="11"/>
    </row>
    <row r="29" spans="1:8" s="9" customFormat="1" ht="30">
      <c r="A29" s="21" t="s">
        <v>41</v>
      </c>
      <c r="B29" s="85">
        <v>7366.6</v>
      </c>
      <c r="C29" s="107">
        <v>48609.83</v>
      </c>
      <c r="D29" s="24"/>
      <c r="E29" s="21" t="s">
        <v>65</v>
      </c>
      <c r="F29" s="98">
        <v>24264.52</v>
      </c>
      <c r="G29" s="98">
        <v>32634.74</v>
      </c>
      <c r="H29" s="10"/>
    </row>
    <row r="30" spans="1:9" s="9" customFormat="1" ht="15">
      <c r="A30" s="21" t="s">
        <v>42</v>
      </c>
      <c r="B30" s="85"/>
      <c r="C30" s="73"/>
      <c r="D30" s="23"/>
      <c r="E30" s="21" t="s">
        <v>66</v>
      </c>
      <c r="F30" s="98">
        <v>0</v>
      </c>
      <c r="G30" s="81"/>
      <c r="H30" s="10"/>
      <c r="I30" s="11"/>
    </row>
    <row r="31" spans="1:8" s="9" customFormat="1" ht="15.75">
      <c r="A31" s="21" t="s">
        <v>43</v>
      </c>
      <c r="B31" s="85"/>
      <c r="C31" s="73"/>
      <c r="D31" s="24"/>
      <c r="E31" s="45" t="s">
        <v>69</v>
      </c>
      <c r="F31" s="102"/>
      <c r="G31" s="82"/>
      <c r="H31" s="10"/>
    </row>
    <row r="32" spans="1:9" s="9" customFormat="1" ht="15.75">
      <c r="A32" s="21" t="s">
        <v>44</v>
      </c>
      <c r="B32" s="85"/>
      <c r="C32" s="73"/>
      <c r="D32" s="23"/>
      <c r="E32" s="15" t="s">
        <v>70</v>
      </c>
      <c r="F32" s="103"/>
      <c r="G32" s="83"/>
      <c r="H32" s="10"/>
      <c r="I32" s="11"/>
    </row>
    <row r="33" spans="1:8" s="9" customFormat="1" ht="15.75">
      <c r="A33" s="17" t="s">
        <v>21</v>
      </c>
      <c r="B33" s="88">
        <f>SUM(B34:B38)</f>
        <v>52242.74</v>
      </c>
      <c r="C33" s="72">
        <f>SUM(C34:C38)</f>
        <v>82718.34</v>
      </c>
      <c r="D33" s="24"/>
      <c r="E33" s="29"/>
      <c r="F33" s="104"/>
      <c r="G33" s="84"/>
      <c r="H33" s="10"/>
    </row>
    <row r="34" spans="1:8" s="9" customFormat="1" ht="15">
      <c r="A34" s="21" t="s">
        <v>45</v>
      </c>
      <c r="B34" s="85">
        <v>558.13</v>
      </c>
      <c r="C34" s="107">
        <f>2316.09</f>
        <v>2316.09</v>
      </c>
      <c r="D34" s="24"/>
      <c r="E34" s="31"/>
      <c r="F34" s="104"/>
      <c r="G34" s="84"/>
      <c r="H34" s="10"/>
    </row>
    <row r="35" spans="1:8" s="9" customFormat="1" ht="15">
      <c r="A35" s="21" t="s">
        <v>46</v>
      </c>
      <c r="B35" s="85"/>
      <c r="C35" s="73"/>
      <c r="D35" s="24"/>
      <c r="E35" s="31"/>
      <c r="F35" s="104"/>
      <c r="G35" s="84"/>
      <c r="H35" s="10"/>
    </row>
    <row r="36" spans="1:9" s="9" customFormat="1" ht="30">
      <c r="A36" s="21" t="s">
        <v>47</v>
      </c>
      <c r="B36" s="85"/>
      <c r="C36" s="73"/>
      <c r="D36" s="23"/>
      <c r="E36" s="31"/>
      <c r="F36" s="104"/>
      <c r="G36" s="84"/>
      <c r="H36" s="10"/>
      <c r="I36" s="11"/>
    </row>
    <row r="37" spans="1:9" s="9" customFormat="1" ht="15">
      <c r="A37" s="21" t="s">
        <v>48</v>
      </c>
      <c r="B37" s="89">
        <v>51684.61</v>
      </c>
      <c r="C37" s="74">
        <f>60815+15527.85+75.97+3983.43</f>
        <v>80402.25</v>
      </c>
      <c r="D37" s="23"/>
      <c r="E37" s="31"/>
      <c r="F37" s="104"/>
      <c r="G37" s="84"/>
      <c r="H37" s="10"/>
      <c r="I37" s="11"/>
    </row>
    <row r="38" spans="1:9" s="9" customFormat="1" ht="45">
      <c r="A38" s="21" t="s">
        <v>49</v>
      </c>
      <c r="B38" s="89">
        <v>0</v>
      </c>
      <c r="C38" s="89">
        <v>0</v>
      </c>
      <c r="D38" s="23"/>
      <c r="E38" s="31"/>
      <c r="F38" s="104"/>
      <c r="G38" s="84"/>
      <c r="H38" s="10"/>
      <c r="I38" s="11"/>
    </row>
    <row r="39" spans="1:9" s="9" customFormat="1" ht="31.5">
      <c r="A39" s="17" t="s">
        <v>58</v>
      </c>
      <c r="B39" s="90">
        <f>SUM(B40:B43)</f>
        <v>122515.2</v>
      </c>
      <c r="C39" s="90">
        <f>SUM(C40:C43)</f>
        <v>168555.53999999998</v>
      </c>
      <c r="D39" s="23"/>
      <c r="E39" s="31"/>
      <c r="F39" s="104"/>
      <c r="G39" s="84"/>
      <c r="H39" s="10"/>
      <c r="I39" s="11"/>
    </row>
    <row r="40" spans="1:9" s="9" customFormat="1" ht="15">
      <c r="A40" s="21" t="s">
        <v>50</v>
      </c>
      <c r="B40" s="89"/>
      <c r="C40" s="74"/>
      <c r="D40" s="23"/>
      <c r="E40" s="31"/>
      <c r="F40" s="104"/>
      <c r="G40" s="84"/>
      <c r="H40" s="10"/>
      <c r="I40" s="11"/>
    </row>
    <row r="41" spans="1:9" s="9" customFormat="1" ht="30">
      <c r="A41" s="21" t="s">
        <v>51</v>
      </c>
      <c r="B41" s="91">
        <v>122515.2</v>
      </c>
      <c r="C41" s="91">
        <f>17106.89+151448.65</f>
        <v>168555.53999999998</v>
      </c>
      <c r="D41" s="23"/>
      <c r="E41" s="31"/>
      <c r="F41" s="104"/>
      <c r="G41" s="84"/>
      <c r="H41" s="10"/>
      <c r="I41" s="11"/>
    </row>
    <row r="42" spans="1:9" s="9" customFormat="1" ht="30">
      <c r="A42" s="21" t="s">
        <v>52</v>
      </c>
      <c r="B42" s="91"/>
      <c r="C42" s="75"/>
      <c r="D42" s="23"/>
      <c r="E42" s="31"/>
      <c r="F42" s="104"/>
      <c r="G42" s="84"/>
      <c r="H42" s="10"/>
      <c r="I42" s="11"/>
    </row>
    <row r="43" spans="1:9" s="9" customFormat="1" ht="15">
      <c r="A43" s="21" t="s">
        <v>53</v>
      </c>
      <c r="B43" s="91"/>
      <c r="C43" s="75"/>
      <c r="D43" s="23"/>
      <c r="E43" s="31"/>
      <c r="F43" s="104"/>
      <c r="G43" s="84"/>
      <c r="H43" s="10"/>
      <c r="I43" s="11"/>
    </row>
    <row r="44" spans="1:9" s="9" customFormat="1" ht="15">
      <c r="A44" s="21" t="s">
        <v>54</v>
      </c>
      <c r="B44" s="91"/>
      <c r="C44" s="75"/>
      <c r="D44" s="23"/>
      <c r="E44" s="31"/>
      <c r="F44" s="104"/>
      <c r="G44" s="84"/>
      <c r="H44" s="10"/>
      <c r="I44" s="11"/>
    </row>
    <row r="45" spans="1:9" s="9" customFormat="1" ht="15">
      <c r="A45" s="21" t="s">
        <v>55</v>
      </c>
      <c r="B45" s="91"/>
      <c r="C45" s="75"/>
      <c r="D45" s="23"/>
      <c r="E45" s="31"/>
      <c r="F45" s="104"/>
      <c r="G45" s="84"/>
      <c r="H45" s="10"/>
      <c r="I45" s="11"/>
    </row>
    <row r="46" spans="1:9" s="9" customFormat="1" ht="26.25" customHeight="1">
      <c r="A46" s="21" t="s">
        <v>56</v>
      </c>
      <c r="B46" s="91"/>
      <c r="C46" s="75"/>
      <c r="D46" s="23"/>
      <c r="E46" s="31"/>
      <c r="F46" s="104"/>
      <c r="G46" s="84"/>
      <c r="H46" s="10"/>
      <c r="I46" s="11"/>
    </row>
    <row r="47" spans="1:9" s="9" customFormat="1" ht="16.5" thickBot="1">
      <c r="A47" s="17" t="s">
        <v>57</v>
      </c>
      <c r="B47" s="92"/>
      <c r="C47" s="76"/>
      <c r="D47" s="23"/>
      <c r="E47" s="31"/>
      <c r="F47" s="104"/>
      <c r="G47" s="84"/>
      <c r="H47" s="10"/>
      <c r="I47" s="11"/>
    </row>
    <row r="48" spans="1:9" s="9" customFormat="1" ht="15.75" customHeight="1" thickBot="1">
      <c r="A48" s="32" t="s">
        <v>22</v>
      </c>
      <c r="B48" s="93">
        <f>SUM(B9+B27)</f>
        <v>8422845.31</v>
      </c>
      <c r="C48" s="77">
        <f>SUM(C9+C27)</f>
        <v>8540604.48</v>
      </c>
      <c r="D48" s="23"/>
      <c r="E48" s="33" t="s">
        <v>23</v>
      </c>
      <c r="F48" s="93">
        <f>SUM(F9+F17+F18+F32)</f>
        <v>8422845.31</v>
      </c>
      <c r="G48" s="77">
        <f>SUM(G9+G17+G18+G32)</f>
        <v>8540604.48</v>
      </c>
      <c r="H48" s="10"/>
      <c r="I48" s="11"/>
    </row>
    <row r="49" spans="1:9" s="12" customFormat="1" ht="14.25">
      <c r="A49" s="36"/>
      <c r="B49" s="37"/>
      <c r="C49" s="37"/>
      <c r="D49" s="37"/>
      <c r="E49" s="38"/>
      <c r="F49" s="36"/>
      <c r="G49" s="36"/>
      <c r="I49" s="47"/>
    </row>
    <row r="50" spans="1:8" s="12" customFormat="1" ht="18.75" customHeight="1">
      <c r="A50" s="39"/>
      <c r="B50" s="40"/>
      <c r="C50" s="40"/>
      <c r="D50" s="40"/>
      <c r="E50" s="40"/>
      <c r="F50" s="36"/>
      <c r="G50" s="36"/>
      <c r="H50" s="36"/>
    </row>
    <row r="51" spans="1:8" s="12" customFormat="1" ht="15.75" customHeight="1">
      <c r="A51" s="41"/>
      <c r="B51" s="42"/>
      <c r="C51" s="42"/>
      <c r="D51" s="42"/>
      <c r="E51" s="43"/>
      <c r="F51" s="36"/>
      <c r="G51" s="36"/>
      <c r="H51" s="36"/>
    </row>
    <row r="52" spans="1:8" s="12" customFormat="1" ht="15.75" customHeight="1">
      <c r="A52" s="36"/>
      <c r="B52" s="42"/>
      <c r="C52" s="44"/>
      <c r="D52" s="37"/>
      <c r="E52" s="43"/>
      <c r="F52" s="36"/>
      <c r="G52" s="36"/>
      <c r="H52" s="36"/>
    </row>
    <row r="53" spans="1:8" s="12" customFormat="1" ht="14.25">
      <c r="A53" s="36"/>
      <c r="B53" s="38"/>
      <c r="C53" s="44"/>
      <c r="D53" s="37"/>
      <c r="E53" s="38"/>
      <c r="F53" s="36"/>
      <c r="G53" s="36"/>
      <c r="H53" s="36"/>
    </row>
    <row r="54" spans="1:8" s="12" customFormat="1" ht="14.25">
      <c r="A54" s="36"/>
      <c r="B54" s="38"/>
      <c r="C54" s="44"/>
      <c r="D54" s="37"/>
      <c r="E54" s="38"/>
      <c r="F54" s="36"/>
      <c r="G54" s="36"/>
      <c r="H54" s="36"/>
    </row>
    <row r="55" spans="1:8" s="12" customFormat="1" ht="14.25">
      <c r="A55" s="36"/>
      <c r="B55" s="38"/>
      <c r="C55" s="44"/>
      <c r="D55" s="37"/>
      <c r="E55" s="38"/>
      <c r="F55" s="36"/>
      <c r="G55" s="36"/>
      <c r="H55" s="36"/>
    </row>
    <row r="56" spans="1:8" s="12" customFormat="1" ht="14.25">
      <c r="A56" s="36"/>
      <c r="B56" s="38"/>
      <c r="C56" s="44"/>
      <c r="D56" s="37"/>
      <c r="E56" s="38"/>
      <c r="F56" s="36"/>
      <c r="G56" s="36"/>
      <c r="H56" s="36"/>
    </row>
    <row r="57" spans="2:5" s="12" customFormat="1" ht="14.25">
      <c r="B57" s="38"/>
      <c r="E57" s="36"/>
    </row>
    <row r="58" spans="1:8" s="12" customFormat="1" ht="14.25">
      <c r="A58" s="36"/>
      <c r="B58" s="38"/>
      <c r="C58" s="38"/>
      <c r="D58" s="38"/>
      <c r="E58" s="38"/>
      <c r="F58" s="36"/>
      <c r="G58" s="36"/>
      <c r="H58" s="36"/>
    </row>
    <row r="59" spans="1:8" s="12" customFormat="1" ht="14.25">
      <c r="A59" s="36"/>
      <c r="B59" s="38"/>
      <c r="C59" s="38"/>
      <c r="D59" s="38"/>
      <c r="E59" s="38"/>
      <c r="F59" s="36"/>
      <c r="G59" s="36"/>
      <c r="H59" s="36"/>
    </row>
    <row r="60" spans="1:8" s="12" customFormat="1" ht="15">
      <c r="A60" s="34"/>
      <c r="B60" s="38"/>
      <c r="C60" s="38"/>
      <c r="D60" s="38"/>
      <c r="E60" s="38"/>
      <c r="F60" s="36"/>
      <c r="G60" s="36"/>
      <c r="H60" s="36"/>
    </row>
    <row r="61" spans="1:8" s="12" customFormat="1" ht="15">
      <c r="A61" s="34"/>
      <c r="B61" s="35"/>
      <c r="C61" s="35"/>
      <c r="D61" s="35"/>
      <c r="E61" s="35"/>
      <c r="F61" s="34"/>
      <c r="G61" s="34"/>
      <c r="H61" s="36"/>
    </row>
    <row r="62" spans="1:8" s="12" customFormat="1" ht="15.75">
      <c r="A62" s="13"/>
      <c r="B62" s="35"/>
      <c r="C62" s="35"/>
      <c r="D62" s="35"/>
      <c r="E62" s="35"/>
      <c r="F62" s="34"/>
      <c r="G62" s="34"/>
      <c r="H62" s="36"/>
    </row>
    <row r="63" spans="1:7" s="12" customFormat="1" ht="15.75">
      <c r="A63" s="13"/>
      <c r="B63" s="14"/>
      <c r="C63" s="14"/>
      <c r="D63" s="14"/>
      <c r="E63" s="14"/>
      <c r="F63" s="13"/>
      <c r="G63" s="13"/>
    </row>
    <row r="64" spans="1:7" s="12" customFormat="1" ht="15.75">
      <c r="A64" s="13"/>
      <c r="B64" s="14"/>
      <c r="C64" s="14"/>
      <c r="D64" s="14"/>
      <c r="E64" s="14"/>
      <c r="F64" s="13"/>
      <c r="G64" s="13"/>
    </row>
    <row r="65" spans="1:7" ht="15.75">
      <c r="A65" s="7"/>
      <c r="B65" s="14"/>
      <c r="C65" s="14"/>
      <c r="D65" s="13"/>
      <c r="E65" s="13"/>
      <c r="F65" s="13"/>
      <c r="G65" s="13"/>
    </row>
    <row r="66" spans="1:7" ht="15">
      <c r="A66" s="7"/>
      <c r="B66" s="8"/>
      <c r="C66" s="8"/>
      <c r="D66" s="7"/>
      <c r="E66" s="7"/>
      <c r="F66" s="7"/>
      <c r="G66" s="7"/>
    </row>
    <row r="67" spans="1:7" ht="15">
      <c r="A67" s="7"/>
      <c r="B67" s="8"/>
      <c r="C67" s="8"/>
      <c r="D67" s="7"/>
      <c r="E67" s="7"/>
      <c r="F67" s="7"/>
      <c r="G67" s="7"/>
    </row>
    <row r="68" spans="2:7" ht="15">
      <c r="B68" s="8"/>
      <c r="C68" s="8"/>
      <c r="D68" s="7"/>
      <c r="E68" s="7"/>
      <c r="F68" s="7"/>
      <c r="G68" s="7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</sheetData>
  <sheetProtection/>
  <mergeCells count="11">
    <mergeCell ref="A3:B3"/>
    <mergeCell ref="C3:E4"/>
    <mergeCell ref="F3:G3"/>
    <mergeCell ref="A4:B4"/>
    <mergeCell ref="F4:G4"/>
    <mergeCell ref="A7:A8"/>
    <mergeCell ref="B7:B8"/>
    <mergeCell ref="C7:C8"/>
    <mergeCell ref="E7:E8"/>
    <mergeCell ref="F7:F8"/>
    <mergeCell ref="G7:G8"/>
  </mergeCells>
  <printOptions/>
  <pageMargins left="0.39375" right="0.39375" top="0.39375" bottom="0.5902777777777778" header="0.5118055555555556" footer="0.5118055555555556"/>
  <pageSetup horizontalDpi="300" verticalDpi="3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showGridLines="0" tabSelected="1" zoomScalePageLayoutView="0" workbookViewId="0" topLeftCell="A47">
      <selection activeCell="E65" sqref="E65"/>
    </sheetView>
  </sheetViews>
  <sheetFormatPr defaultColWidth="9.00390625" defaultRowHeight="12.75"/>
  <cols>
    <col min="1" max="1" width="44.625" style="1" customWidth="1"/>
    <col min="2" max="2" width="19.375" style="1" customWidth="1"/>
    <col min="3" max="3" width="18.25390625" style="1" customWidth="1"/>
    <col min="4" max="4" width="2.125" style="1" customWidth="1"/>
    <col min="5" max="5" width="41.375" style="1" customWidth="1"/>
    <col min="6" max="6" width="20.25390625" style="1" customWidth="1"/>
    <col min="7" max="7" width="23.25390625" style="1" customWidth="1"/>
    <col min="8" max="16384" width="9.125" style="1" customWidth="1"/>
  </cols>
  <sheetData>
    <row r="1" spans="1:7" ht="12.75">
      <c r="A1" s="108"/>
      <c r="B1" s="108"/>
      <c r="C1" s="108"/>
      <c r="D1" s="108"/>
      <c r="E1" s="108"/>
      <c r="F1" s="108"/>
      <c r="G1" s="108"/>
    </row>
    <row r="2" spans="1:7" ht="12.75" customHeight="1">
      <c r="A2" s="108"/>
      <c r="B2" s="108"/>
      <c r="C2" s="108"/>
      <c r="D2" s="108"/>
      <c r="E2" s="153"/>
      <c r="F2" s="108"/>
      <c r="G2" s="108"/>
    </row>
    <row r="3" spans="1:10" ht="55.5" customHeight="1">
      <c r="A3" s="177" t="s">
        <v>84</v>
      </c>
      <c r="B3" s="178"/>
      <c r="C3" s="179" t="s">
        <v>85</v>
      </c>
      <c r="D3" s="179"/>
      <c r="E3" s="179"/>
      <c r="F3" s="177" t="s">
        <v>86</v>
      </c>
      <c r="G3" s="180"/>
      <c r="J3" s="3"/>
    </row>
    <row r="4" spans="1:10" ht="39" customHeight="1">
      <c r="A4" s="177" t="s">
        <v>87</v>
      </c>
      <c r="B4" s="180"/>
      <c r="C4" s="179"/>
      <c r="D4" s="179"/>
      <c r="E4" s="179"/>
      <c r="F4" s="181" t="s">
        <v>0</v>
      </c>
      <c r="G4" s="181"/>
      <c r="J4" s="3"/>
    </row>
    <row r="5" spans="1:7" ht="12.75">
      <c r="A5" s="108"/>
      <c r="B5" s="108"/>
      <c r="C5" s="108"/>
      <c r="D5" s="108"/>
      <c r="E5" s="108"/>
      <c r="F5" s="108"/>
      <c r="G5" s="108"/>
    </row>
    <row r="6" spans="1:7" ht="13.5" thickBot="1">
      <c r="A6" s="108"/>
      <c r="B6" s="108"/>
      <c r="C6" s="108"/>
      <c r="D6" s="109"/>
      <c r="E6" s="108"/>
      <c r="F6" s="108"/>
      <c r="G6" s="108"/>
    </row>
    <row r="7" spans="1:7" s="9" customFormat="1" ht="15.75" thickBot="1">
      <c r="A7" s="182" t="s">
        <v>1</v>
      </c>
      <c r="B7" s="183" t="s">
        <v>2</v>
      </c>
      <c r="C7" s="176" t="s">
        <v>3</v>
      </c>
      <c r="D7" s="110"/>
      <c r="E7" s="184" t="s">
        <v>4</v>
      </c>
      <c r="F7" s="175" t="s">
        <v>2</v>
      </c>
      <c r="G7" s="176" t="s">
        <v>3</v>
      </c>
    </row>
    <row r="8" spans="1:7" s="9" customFormat="1" ht="15.75" thickBot="1">
      <c r="A8" s="182"/>
      <c r="B8" s="183"/>
      <c r="C8" s="176"/>
      <c r="D8" s="111"/>
      <c r="E8" s="184"/>
      <c r="F8" s="175"/>
      <c r="G8" s="176"/>
    </row>
    <row r="9" spans="1:7" s="9" customFormat="1" ht="15.75">
      <c r="A9" s="112" t="s">
        <v>5</v>
      </c>
      <c r="B9" s="142">
        <f>B10+B11+B21+B22+B26</f>
        <v>7736045.789999998</v>
      </c>
      <c r="C9" s="142">
        <f>C10+C11+C21+C22+C26</f>
        <v>7475247.45</v>
      </c>
      <c r="D9" s="119"/>
      <c r="E9" s="140" t="s">
        <v>6</v>
      </c>
      <c r="F9" s="143">
        <f>F10+F11+F15</f>
        <v>7539575.890000001</v>
      </c>
      <c r="G9" s="143">
        <f>G10+G11+G15</f>
        <v>7279229.629999997</v>
      </c>
    </row>
    <row r="10" spans="1:7" s="9" customFormat="1" ht="15.75">
      <c r="A10" s="113" t="s">
        <v>7</v>
      </c>
      <c r="B10" s="134">
        <f>10833.6-10833.6</f>
        <v>0</v>
      </c>
      <c r="C10" s="134">
        <f>10833.6-10833.6</f>
        <v>0</v>
      </c>
      <c r="D10" s="119"/>
      <c r="E10" s="144" t="s">
        <v>8</v>
      </c>
      <c r="F10" s="145">
        <f>'[2]DPSA2022_16032023'!$D$28</f>
        <v>10642226.37</v>
      </c>
      <c r="G10" s="145">
        <f>'[2]DPSA2022_16032023'!$E$28</f>
        <v>10662560.919999998</v>
      </c>
    </row>
    <row r="11" spans="1:7" s="9" customFormat="1" ht="15.75">
      <c r="A11" s="113" t="s">
        <v>9</v>
      </c>
      <c r="B11" s="136">
        <f>B12+B19+B20</f>
        <v>7736045.789999998</v>
      </c>
      <c r="C11" s="136">
        <f>C12+C19+C20</f>
        <v>7471497.45</v>
      </c>
      <c r="D11" s="119"/>
      <c r="E11" s="144" t="s">
        <v>59</v>
      </c>
      <c r="F11" s="146">
        <f>F12+F13</f>
        <v>-3102650.4799999986</v>
      </c>
      <c r="G11" s="146">
        <f>G12+G13</f>
        <v>-3383331.2900000014</v>
      </c>
    </row>
    <row r="12" spans="1:7" s="9" customFormat="1" ht="15.75">
      <c r="A12" s="114" t="s">
        <v>10</v>
      </c>
      <c r="B12" s="136">
        <f>SUM(B13:B20)</f>
        <v>7736045.789999998</v>
      </c>
      <c r="C12" s="136">
        <f>SUM(C13:C20)</f>
        <v>7471497.45</v>
      </c>
      <c r="D12" s="119"/>
      <c r="E12" s="135" t="s">
        <v>36</v>
      </c>
      <c r="F12" s="116"/>
      <c r="G12" s="116"/>
    </row>
    <row r="13" spans="1:7" s="9" customFormat="1" ht="15">
      <c r="A13" s="115" t="s">
        <v>11</v>
      </c>
      <c r="B13" s="138">
        <v>762364.8</v>
      </c>
      <c r="C13" s="138">
        <v>762364.8</v>
      </c>
      <c r="D13" s="119"/>
      <c r="E13" s="135" t="s">
        <v>37</v>
      </c>
      <c r="F13" s="116">
        <f>'[1]DPSA2021_02032022'!$E$31</f>
        <v>-3102650.4799999986</v>
      </c>
      <c r="G13" s="116">
        <f>'[2]DPSA2022_16032023'!$E$31</f>
        <v>-3383331.2900000014</v>
      </c>
    </row>
    <row r="14" spans="1:7" s="9" customFormat="1" ht="60">
      <c r="A14" s="115" t="s">
        <v>60</v>
      </c>
      <c r="B14" s="138"/>
      <c r="C14" s="138"/>
      <c r="D14" s="119"/>
      <c r="E14" s="144" t="s">
        <v>61</v>
      </c>
      <c r="F14" s="145"/>
      <c r="G14" s="145"/>
    </row>
    <row r="15" spans="1:7" s="9" customFormat="1" ht="31.5">
      <c r="A15" s="115" t="s">
        <v>12</v>
      </c>
      <c r="B15" s="138">
        <f>9280544.14+610182.54-2713075.23-245598.86</f>
        <v>6932052.589999999</v>
      </c>
      <c r="C15" s="138">
        <f>9280544.14+610182.54-2945088.75-273057.14</f>
        <v>6672580.79</v>
      </c>
      <c r="D15" s="118"/>
      <c r="E15" s="147" t="s">
        <v>62</v>
      </c>
      <c r="F15" s="148"/>
      <c r="G15" s="145"/>
    </row>
    <row r="16" spans="1:7" s="9" customFormat="1" ht="15.75">
      <c r="A16" s="115" t="s">
        <v>13</v>
      </c>
      <c r="B16" s="138">
        <f>301651.8-260522.78</f>
        <v>41129.01999999999</v>
      </c>
      <c r="C16" s="138">
        <f>301651.8-265099.94</f>
        <v>36551.859999999986</v>
      </c>
      <c r="D16" s="118"/>
      <c r="E16" s="149" t="s">
        <v>82</v>
      </c>
      <c r="F16" s="148"/>
      <c r="G16" s="145"/>
    </row>
    <row r="17" spans="1:7" s="9" customFormat="1" ht="15.75">
      <c r="A17" s="115" t="s">
        <v>14</v>
      </c>
      <c r="B17" s="138">
        <v>0</v>
      </c>
      <c r="C17" s="138">
        <v>0</v>
      </c>
      <c r="D17" s="118"/>
      <c r="E17" s="150" t="s">
        <v>81</v>
      </c>
      <c r="F17" s="151">
        <v>0</v>
      </c>
      <c r="G17" s="146">
        <v>0</v>
      </c>
    </row>
    <row r="18" spans="1:7" s="9" customFormat="1" ht="31.5">
      <c r="A18" s="115" t="s">
        <v>15</v>
      </c>
      <c r="B18" s="138">
        <f>75534.6-75035.22</f>
        <v>499.38000000000466</v>
      </c>
      <c r="C18" s="138">
        <f>69234.6-69234.6</f>
        <v>0</v>
      </c>
      <c r="D18" s="118"/>
      <c r="E18" s="152" t="s">
        <v>64</v>
      </c>
      <c r="F18" s="146">
        <f>SUM(F19+F20+F31)</f>
        <v>510859.51999999996</v>
      </c>
      <c r="G18" s="146">
        <f>SUM(G19+G20+G31)</f>
        <v>620197.44</v>
      </c>
    </row>
    <row r="19" spans="1:9" s="9" customFormat="1" ht="36.75" customHeight="1">
      <c r="A19" s="114" t="s">
        <v>25</v>
      </c>
      <c r="B19" s="134">
        <v>0</v>
      </c>
      <c r="C19" s="134">
        <v>0</v>
      </c>
      <c r="D19" s="119"/>
      <c r="E19" s="140" t="s">
        <v>26</v>
      </c>
      <c r="F19" s="145"/>
      <c r="G19" s="145"/>
      <c r="H19" s="10"/>
      <c r="I19" s="11"/>
    </row>
    <row r="20" spans="1:8" s="9" customFormat="1" ht="36" customHeight="1">
      <c r="A20" s="114" t="s">
        <v>35</v>
      </c>
      <c r="B20" s="134">
        <v>0</v>
      </c>
      <c r="C20" s="134">
        <v>0</v>
      </c>
      <c r="D20" s="120"/>
      <c r="E20" s="144" t="s">
        <v>27</v>
      </c>
      <c r="F20" s="146">
        <f>SUM(F21:F28)</f>
        <v>510859.51999999996</v>
      </c>
      <c r="G20" s="146">
        <f>SUM(G21:G28)</f>
        <v>620197.44</v>
      </c>
      <c r="H20" s="10"/>
    </row>
    <row r="21" spans="1:7" s="9" customFormat="1" ht="30.75" customHeight="1">
      <c r="A21" s="113" t="s">
        <v>16</v>
      </c>
      <c r="B21" s="134">
        <v>0</v>
      </c>
      <c r="C21" s="134">
        <v>3750</v>
      </c>
      <c r="D21" s="119"/>
      <c r="E21" s="135" t="s">
        <v>28</v>
      </c>
      <c r="F21" s="116">
        <v>20128.63</v>
      </c>
      <c r="G21" s="116">
        <f>29475.04</f>
        <v>29475.04</v>
      </c>
    </row>
    <row r="22" spans="1:9" s="9" customFormat="1" ht="31.5">
      <c r="A22" s="113" t="s">
        <v>17</v>
      </c>
      <c r="B22" s="136">
        <f>SUM(B23:B25)</f>
        <v>0</v>
      </c>
      <c r="C22" s="136">
        <f>SUM(C23:C25)</f>
        <v>0</v>
      </c>
      <c r="D22" s="121"/>
      <c r="E22" s="135" t="s">
        <v>29</v>
      </c>
      <c r="F22" s="116">
        <v>34161.27</v>
      </c>
      <c r="G22" s="116">
        <v>27942.3</v>
      </c>
      <c r="H22" s="10"/>
      <c r="I22" s="11"/>
    </row>
    <row r="23" spans="1:7" s="9" customFormat="1" ht="32.25" customHeight="1">
      <c r="A23" s="115" t="s">
        <v>38</v>
      </c>
      <c r="B23" s="138">
        <v>0</v>
      </c>
      <c r="C23" s="138">
        <v>0</v>
      </c>
      <c r="D23" s="119"/>
      <c r="E23" s="135" t="s">
        <v>30</v>
      </c>
      <c r="F23" s="116">
        <v>142083.59</v>
      </c>
      <c r="G23" s="116">
        <v>142839.1</v>
      </c>
    </row>
    <row r="24" spans="1:9" s="9" customFormat="1" ht="27" customHeight="1">
      <c r="A24" s="115" t="s">
        <v>39</v>
      </c>
      <c r="B24" s="138">
        <v>0</v>
      </c>
      <c r="C24" s="138">
        <v>0</v>
      </c>
      <c r="D24" s="119"/>
      <c r="E24" s="135" t="s">
        <v>31</v>
      </c>
      <c r="F24" s="116">
        <v>116052.3</v>
      </c>
      <c r="G24" s="116">
        <v>126956</v>
      </c>
      <c r="H24" s="10"/>
      <c r="I24" s="11"/>
    </row>
    <row r="25" spans="1:8" s="9" customFormat="1" ht="30" customHeight="1">
      <c r="A25" s="115" t="s">
        <v>40</v>
      </c>
      <c r="B25" s="138">
        <v>0</v>
      </c>
      <c r="C25" s="138">
        <v>0</v>
      </c>
      <c r="D25" s="120"/>
      <c r="E25" s="135" t="s">
        <v>32</v>
      </c>
      <c r="F25" s="116">
        <f>1259.69+1391.94+10257.62</f>
        <v>12909.25</v>
      </c>
      <c r="G25" s="116">
        <f>1053.13+19185.35</f>
        <v>20238.48</v>
      </c>
      <c r="H25" s="10"/>
    </row>
    <row r="26" spans="1:9" s="9" customFormat="1" ht="31.5">
      <c r="A26" s="113" t="s">
        <v>18</v>
      </c>
      <c r="B26" s="134">
        <v>0</v>
      </c>
      <c r="C26" s="134">
        <v>0</v>
      </c>
      <c r="D26" s="119"/>
      <c r="E26" s="135" t="s">
        <v>33</v>
      </c>
      <c r="F26" s="116">
        <f>92397.22+61290.83+18.13</f>
        <v>153706.18</v>
      </c>
      <c r="G26" s="116">
        <f>152370.12+73206.67+18.13</f>
        <v>225594.91999999998</v>
      </c>
      <c r="H26" s="10"/>
      <c r="I26" s="11"/>
    </row>
    <row r="27" spans="1:8" s="9" customFormat="1" ht="45">
      <c r="A27" s="112" t="s">
        <v>19</v>
      </c>
      <c r="B27" s="136">
        <f>SUM(B28+B33+B39+B47)</f>
        <v>314389.62</v>
      </c>
      <c r="C27" s="136">
        <f>SUM(C28+C33+C39+C47)</f>
        <v>424179.62</v>
      </c>
      <c r="D27" s="120"/>
      <c r="E27" s="135" t="s">
        <v>34</v>
      </c>
      <c r="F27" s="116">
        <v>0</v>
      </c>
      <c r="G27" s="116">
        <v>2276.11</v>
      </c>
      <c r="H27" s="10"/>
    </row>
    <row r="28" spans="1:9" s="9" customFormat="1" ht="15.75">
      <c r="A28" s="113" t="s">
        <v>20</v>
      </c>
      <c r="B28" s="136">
        <f>SUM(B29:B32)</f>
        <v>19115.65</v>
      </c>
      <c r="C28" s="136">
        <f>SUM(C29:C32)</f>
        <v>23568.75</v>
      </c>
      <c r="D28" s="119"/>
      <c r="E28" s="137" t="s">
        <v>68</v>
      </c>
      <c r="F28" s="123">
        <f>F29+F30</f>
        <v>31818.3</v>
      </c>
      <c r="G28" s="123">
        <f>G29+G30</f>
        <v>44875.49</v>
      </c>
      <c r="H28" s="10"/>
      <c r="I28" s="11"/>
    </row>
    <row r="29" spans="1:8" s="9" customFormat="1" ht="30">
      <c r="A29" s="115" t="s">
        <v>41</v>
      </c>
      <c r="B29" s="138">
        <v>19115.65</v>
      </c>
      <c r="C29" s="138">
        <v>23568.75</v>
      </c>
      <c r="D29" s="120"/>
      <c r="E29" s="135" t="s">
        <v>83</v>
      </c>
      <c r="F29" s="116">
        <v>31818.3</v>
      </c>
      <c r="G29" s="116">
        <v>44875.49</v>
      </c>
      <c r="H29" s="10"/>
    </row>
    <row r="30" spans="1:9" s="9" customFormat="1" ht="15">
      <c r="A30" s="115" t="s">
        <v>42</v>
      </c>
      <c r="B30" s="138"/>
      <c r="C30" s="138"/>
      <c r="D30" s="119"/>
      <c r="E30" s="135" t="s">
        <v>66</v>
      </c>
      <c r="F30" s="116">
        <v>0</v>
      </c>
      <c r="G30" s="116"/>
      <c r="H30" s="10"/>
      <c r="I30" s="11"/>
    </row>
    <row r="31" spans="1:8" s="9" customFormat="1" ht="15.75">
      <c r="A31" s="115" t="s">
        <v>43</v>
      </c>
      <c r="B31" s="138"/>
      <c r="C31" s="138"/>
      <c r="D31" s="120"/>
      <c r="E31" s="139" t="s">
        <v>69</v>
      </c>
      <c r="F31" s="116"/>
      <c r="G31" s="116"/>
      <c r="H31" s="10"/>
    </row>
    <row r="32" spans="1:9" s="9" customFormat="1" ht="15.75">
      <c r="A32" s="115" t="s">
        <v>44</v>
      </c>
      <c r="B32" s="138"/>
      <c r="C32" s="138"/>
      <c r="D32" s="119"/>
      <c r="E32" s="140" t="s">
        <v>70</v>
      </c>
      <c r="F32" s="123"/>
      <c r="G32" s="123"/>
      <c r="H32" s="10"/>
      <c r="I32" s="11"/>
    </row>
    <row r="33" spans="1:8" s="9" customFormat="1" ht="15.75">
      <c r="A33" s="113" t="s">
        <v>21</v>
      </c>
      <c r="B33" s="136">
        <f>SUM(B34:B38)</f>
        <v>124026.86000000002</v>
      </c>
      <c r="C33" s="136">
        <f>SUM(C34:C38)</f>
        <v>151667.65</v>
      </c>
      <c r="D33" s="120"/>
      <c r="E33" s="141"/>
      <c r="F33" s="124"/>
      <c r="G33" s="124"/>
      <c r="H33" s="10"/>
    </row>
    <row r="34" spans="1:8" s="9" customFormat="1" ht="15">
      <c r="A34" s="115" t="s">
        <v>45</v>
      </c>
      <c r="B34" s="138">
        <v>583.66</v>
      </c>
      <c r="C34" s="138">
        <f>2827.37</f>
        <v>2827.37</v>
      </c>
      <c r="D34" s="120"/>
      <c r="E34" s="137"/>
      <c r="F34" s="124"/>
      <c r="G34" s="124"/>
      <c r="H34" s="10"/>
    </row>
    <row r="35" spans="1:8" s="9" customFormat="1" ht="15">
      <c r="A35" s="115" t="s">
        <v>46</v>
      </c>
      <c r="B35" s="138"/>
      <c r="C35" s="138"/>
      <c r="D35" s="120"/>
      <c r="E35" s="137"/>
      <c r="F35" s="124"/>
      <c r="G35" s="124"/>
      <c r="H35" s="10"/>
    </row>
    <row r="36" spans="1:9" s="9" customFormat="1" ht="30">
      <c r="A36" s="115" t="s">
        <v>47</v>
      </c>
      <c r="B36" s="117"/>
      <c r="C36" s="117"/>
      <c r="D36" s="119"/>
      <c r="E36" s="122"/>
      <c r="F36" s="124"/>
      <c r="G36" s="124"/>
      <c r="H36" s="10"/>
      <c r="I36" s="11"/>
    </row>
    <row r="37" spans="1:9" s="9" customFormat="1" ht="15">
      <c r="A37" s="115" t="s">
        <v>48</v>
      </c>
      <c r="B37" s="125">
        <f>75164.47+14291.64-3922.91-416.01+38326.01</f>
        <v>123443.20000000001</v>
      </c>
      <c r="C37" s="125">
        <f>135880.66-3750+23804.8-3922.91-2827.37+21.1-366</f>
        <v>148840.28</v>
      </c>
      <c r="D37" s="119"/>
      <c r="E37" s="122"/>
      <c r="F37" s="124"/>
      <c r="G37" s="124"/>
      <c r="H37" s="10"/>
      <c r="I37" s="11"/>
    </row>
    <row r="38" spans="1:9" s="9" customFormat="1" ht="45">
      <c r="A38" s="115" t="s">
        <v>49</v>
      </c>
      <c r="B38" s="125">
        <v>0</v>
      </c>
      <c r="C38" s="125">
        <v>0</v>
      </c>
      <c r="D38" s="119"/>
      <c r="E38" s="122"/>
      <c r="F38" s="124"/>
      <c r="G38" s="124"/>
      <c r="H38" s="10"/>
      <c r="I38" s="11"/>
    </row>
    <row r="39" spans="1:9" s="9" customFormat="1" ht="31.5">
      <c r="A39" s="113" t="s">
        <v>58</v>
      </c>
      <c r="B39" s="133">
        <f>SUM(B40:B43)</f>
        <v>171247.11000000002</v>
      </c>
      <c r="C39" s="133">
        <f>SUM(C40:C43)</f>
        <v>248943.22</v>
      </c>
      <c r="D39" s="119"/>
      <c r="E39" s="122"/>
      <c r="F39" s="124"/>
      <c r="G39" s="124"/>
      <c r="H39" s="10"/>
      <c r="I39" s="11"/>
    </row>
    <row r="40" spans="1:9" s="9" customFormat="1" ht="15">
      <c r="A40" s="115" t="s">
        <v>50</v>
      </c>
      <c r="B40" s="125">
        <v>0</v>
      </c>
      <c r="C40" s="125">
        <v>0</v>
      </c>
      <c r="D40" s="119"/>
      <c r="E40" s="122"/>
      <c r="F40" s="124"/>
      <c r="G40" s="124"/>
      <c r="H40" s="10"/>
      <c r="I40" s="11"/>
    </row>
    <row r="41" spans="1:9" s="9" customFormat="1" ht="30">
      <c r="A41" s="115" t="s">
        <v>51</v>
      </c>
      <c r="B41" s="126">
        <f>17526.66+153720.45</f>
        <v>171247.11000000002</v>
      </c>
      <c r="C41" s="126">
        <f>21070.69+225596.42</f>
        <v>246667.11000000002</v>
      </c>
      <c r="D41" s="119"/>
      <c r="E41" s="122"/>
      <c r="F41" s="124"/>
      <c r="G41" s="124"/>
      <c r="H41" s="10"/>
      <c r="I41" s="11"/>
    </row>
    <row r="42" spans="1:9" s="9" customFormat="1" ht="30">
      <c r="A42" s="115" t="s">
        <v>52</v>
      </c>
      <c r="B42" s="126"/>
      <c r="C42" s="126"/>
      <c r="D42" s="119"/>
      <c r="E42" s="122"/>
      <c r="F42" s="124"/>
      <c r="G42" s="124"/>
      <c r="H42" s="10"/>
      <c r="I42" s="11"/>
    </row>
    <row r="43" spans="1:9" s="9" customFormat="1" ht="15">
      <c r="A43" s="115" t="s">
        <v>53</v>
      </c>
      <c r="B43" s="126"/>
      <c r="C43" s="126">
        <v>2276.11</v>
      </c>
      <c r="D43" s="119"/>
      <c r="E43" s="122"/>
      <c r="F43" s="124"/>
      <c r="G43" s="124"/>
      <c r="H43" s="10"/>
      <c r="I43" s="11"/>
    </row>
    <row r="44" spans="1:9" s="9" customFormat="1" ht="15">
      <c r="A44" s="115" t="s">
        <v>54</v>
      </c>
      <c r="B44" s="126"/>
      <c r="C44" s="126"/>
      <c r="D44" s="119"/>
      <c r="E44" s="122"/>
      <c r="F44" s="124"/>
      <c r="G44" s="124"/>
      <c r="H44" s="10"/>
      <c r="I44" s="11"/>
    </row>
    <row r="45" spans="1:9" s="9" customFormat="1" ht="15">
      <c r="A45" s="115" t="s">
        <v>55</v>
      </c>
      <c r="B45" s="126"/>
      <c r="C45" s="126"/>
      <c r="D45" s="119"/>
      <c r="E45" s="122"/>
      <c r="F45" s="124"/>
      <c r="G45" s="124"/>
      <c r="H45" s="10"/>
      <c r="I45" s="11"/>
    </row>
    <row r="46" spans="1:9" s="9" customFormat="1" ht="33.75" customHeight="1">
      <c r="A46" s="115" t="s">
        <v>56</v>
      </c>
      <c r="B46" s="126"/>
      <c r="C46" s="126"/>
      <c r="D46" s="119"/>
      <c r="E46" s="122"/>
      <c r="F46" s="124"/>
      <c r="G46" s="124"/>
      <c r="H46" s="10"/>
      <c r="I46" s="11"/>
    </row>
    <row r="47" spans="1:9" s="9" customFormat="1" ht="16.5" thickBot="1">
      <c r="A47" s="113" t="s">
        <v>57</v>
      </c>
      <c r="B47" s="126"/>
      <c r="C47" s="126"/>
      <c r="D47" s="119"/>
      <c r="E47" s="122"/>
      <c r="F47" s="124"/>
      <c r="G47" s="124"/>
      <c r="H47" s="10"/>
      <c r="I47" s="11"/>
    </row>
    <row r="48" spans="1:9" s="9" customFormat="1" ht="15.75" customHeight="1" thickBot="1">
      <c r="A48" s="127" t="s">
        <v>22</v>
      </c>
      <c r="B48" s="132">
        <f>SUM(B9+B27)</f>
        <v>8050435.409999998</v>
      </c>
      <c r="C48" s="132">
        <f>SUM(C9+C27)</f>
        <v>7899427.07</v>
      </c>
      <c r="D48" s="119"/>
      <c r="E48" s="128" t="s">
        <v>23</v>
      </c>
      <c r="F48" s="132">
        <f>SUM(F9+F17+F18+F32)</f>
        <v>8050435.41</v>
      </c>
      <c r="G48" s="132">
        <f>SUM(G9+G17+G18+G32)</f>
        <v>7899427.069999997</v>
      </c>
      <c r="H48" s="10"/>
      <c r="I48" s="11"/>
    </row>
    <row r="49" spans="1:9" s="12" customFormat="1" ht="14.25">
      <c r="A49" s="129"/>
      <c r="B49" s="130"/>
      <c r="C49" s="130"/>
      <c r="D49" s="130"/>
      <c r="E49" s="131"/>
      <c r="F49" s="154"/>
      <c r="G49" s="129"/>
      <c r="I49" s="47"/>
    </row>
    <row r="50" spans="1:8" s="12" customFormat="1" ht="18.75" customHeight="1">
      <c r="A50" s="155"/>
      <c r="B50" s="156"/>
      <c r="C50" s="156"/>
      <c r="D50" s="156"/>
      <c r="E50" s="156"/>
      <c r="F50" s="129"/>
      <c r="G50" s="129"/>
      <c r="H50" s="36"/>
    </row>
    <row r="51" spans="1:8" s="12" customFormat="1" ht="15.75" customHeight="1">
      <c r="A51" s="157"/>
      <c r="B51" s="158"/>
      <c r="C51" s="158"/>
      <c r="D51" s="158"/>
      <c r="E51" s="159"/>
      <c r="F51" s="129"/>
      <c r="G51" s="160"/>
      <c r="H51" s="36"/>
    </row>
    <row r="52" spans="1:8" s="12" customFormat="1" ht="15.75" customHeight="1">
      <c r="A52" s="129"/>
      <c r="B52" s="158"/>
      <c r="C52" s="161"/>
      <c r="D52" s="130"/>
      <c r="E52" s="159"/>
      <c r="F52" s="129"/>
      <c r="G52" s="129"/>
      <c r="H52" s="36"/>
    </row>
    <row r="53" spans="1:8" s="12" customFormat="1" ht="14.25">
      <c r="A53" s="129"/>
      <c r="B53" s="131"/>
      <c r="C53" s="161"/>
      <c r="D53" s="130"/>
      <c r="E53" s="131"/>
      <c r="F53" s="129"/>
      <c r="G53" s="129"/>
      <c r="H53" s="36"/>
    </row>
    <row r="54" spans="1:8" s="12" customFormat="1" ht="14.25">
      <c r="A54" s="129"/>
      <c r="B54" s="131"/>
      <c r="C54" s="161"/>
      <c r="D54" s="130"/>
      <c r="E54" s="131"/>
      <c r="F54" s="129"/>
      <c r="G54" s="160"/>
      <c r="H54" s="36"/>
    </row>
    <row r="55" spans="1:8" s="12" customFormat="1" ht="14.25">
      <c r="A55" s="129"/>
      <c r="B55" s="131"/>
      <c r="C55" s="161"/>
      <c r="D55" s="130"/>
      <c r="E55" s="131"/>
      <c r="F55" s="129"/>
      <c r="G55" s="129"/>
      <c r="H55" s="36"/>
    </row>
    <row r="56" spans="1:8" s="12" customFormat="1" ht="14.25">
      <c r="A56" s="129" t="s">
        <v>79</v>
      </c>
      <c r="B56" s="131"/>
      <c r="C56" s="161"/>
      <c r="D56" s="130"/>
      <c r="E56" s="131"/>
      <c r="F56" s="129" t="s">
        <v>78</v>
      </c>
      <c r="G56" s="129"/>
      <c r="H56" s="36"/>
    </row>
    <row r="57" spans="1:7" s="12" customFormat="1" ht="14.25">
      <c r="A57" s="162" t="s">
        <v>77</v>
      </c>
      <c r="B57" s="131"/>
      <c r="C57" s="185">
        <v>45015</v>
      </c>
      <c r="D57" s="186"/>
      <c r="E57" s="186"/>
      <c r="F57" s="162" t="s">
        <v>80</v>
      </c>
      <c r="G57" s="162"/>
    </row>
    <row r="58" spans="1:8" s="12" customFormat="1" ht="14.25">
      <c r="A58" s="129"/>
      <c r="B58" s="131"/>
      <c r="C58" s="131"/>
      <c r="D58" s="131"/>
      <c r="E58" s="131"/>
      <c r="F58" s="129"/>
      <c r="G58" s="129"/>
      <c r="H58" s="36"/>
    </row>
    <row r="59" spans="1:8" s="12" customFormat="1" ht="14.25">
      <c r="A59" s="129"/>
      <c r="B59" s="131"/>
      <c r="C59" s="131"/>
      <c r="D59" s="131"/>
      <c r="E59" s="131"/>
      <c r="F59" s="129"/>
      <c r="G59" s="129"/>
      <c r="H59" s="36"/>
    </row>
    <row r="60" spans="1:8" s="12" customFormat="1" ht="15">
      <c r="A60" s="34"/>
      <c r="B60" s="38"/>
      <c r="C60" s="38"/>
      <c r="D60" s="38"/>
      <c r="E60" s="38"/>
      <c r="F60" s="36"/>
      <c r="G60" s="36"/>
      <c r="H60" s="36"/>
    </row>
    <row r="61" spans="1:8" s="12" customFormat="1" ht="15">
      <c r="A61" s="34"/>
      <c r="B61" s="35"/>
      <c r="C61" s="35"/>
      <c r="D61" s="35"/>
      <c r="E61" s="35"/>
      <c r="F61" s="34"/>
      <c r="G61" s="34"/>
      <c r="H61" s="36"/>
    </row>
    <row r="62" spans="1:8" s="12" customFormat="1" ht="15.75">
      <c r="A62" s="13"/>
      <c r="B62" s="35"/>
      <c r="C62" s="35"/>
      <c r="D62" s="35"/>
      <c r="E62" s="35"/>
      <c r="F62" s="34"/>
      <c r="G62" s="34"/>
      <c r="H62" s="36"/>
    </row>
    <row r="63" spans="1:7" s="12" customFormat="1" ht="15.75">
      <c r="A63" s="13"/>
      <c r="B63" s="14"/>
      <c r="C63" s="14"/>
      <c r="D63" s="14"/>
      <c r="E63" s="14"/>
      <c r="F63" s="13"/>
      <c r="G63" s="13"/>
    </row>
    <row r="64" spans="1:7" s="12" customFormat="1" ht="15.75">
      <c r="A64" s="13"/>
      <c r="B64" s="14"/>
      <c r="C64" s="14"/>
      <c r="D64" s="14"/>
      <c r="E64" s="14"/>
      <c r="F64" s="13"/>
      <c r="G64" s="13"/>
    </row>
    <row r="65" spans="1:7" ht="15.75">
      <c r="A65" s="7"/>
      <c r="B65" s="14"/>
      <c r="C65" s="14"/>
      <c r="D65" s="13"/>
      <c r="E65" s="13"/>
      <c r="F65" s="13"/>
      <c r="G65" s="13"/>
    </row>
    <row r="66" spans="1:7" ht="15">
      <c r="A66" s="7"/>
      <c r="B66" s="8"/>
      <c r="C66" s="8"/>
      <c r="D66" s="7"/>
      <c r="E66" s="7"/>
      <c r="F66" s="7"/>
      <c r="G66" s="7"/>
    </row>
    <row r="67" spans="1:7" ht="15">
      <c r="A67" s="7"/>
      <c r="B67" s="8"/>
      <c r="C67" s="8"/>
      <c r="D67" s="7"/>
      <c r="E67" s="7"/>
      <c r="F67" s="7"/>
      <c r="G67" s="7"/>
    </row>
    <row r="68" spans="2:7" ht="15">
      <c r="B68" s="8"/>
      <c r="C68" s="8"/>
      <c r="D68" s="7"/>
      <c r="E68" s="7"/>
      <c r="F68" s="7"/>
      <c r="G68" s="7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</sheetData>
  <sheetProtection/>
  <mergeCells count="12">
    <mergeCell ref="G7:G8"/>
    <mergeCell ref="C57:E57"/>
    <mergeCell ref="A3:B3"/>
    <mergeCell ref="C3:E4"/>
    <mergeCell ref="F3:G3"/>
    <mergeCell ref="A4:B4"/>
    <mergeCell ref="F4:G4"/>
    <mergeCell ref="A7:A8"/>
    <mergeCell ref="B7:B8"/>
    <mergeCell ref="C7:C8"/>
    <mergeCell ref="E7:E8"/>
    <mergeCell ref="F7:F8"/>
  </mergeCells>
  <printOptions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G_MARYNOWSKI</dc:creator>
  <cp:keywords/>
  <dc:description/>
  <cp:lastModifiedBy>DPS</cp:lastModifiedBy>
  <cp:lastPrinted>2023-03-30T07:32:53Z</cp:lastPrinted>
  <dcterms:created xsi:type="dcterms:W3CDTF">2004-10-14T12:18:06Z</dcterms:created>
  <dcterms:modified xsi:type="dcterms:W3CDTF">2023-05-08T10:37:12Z</dcterms:modified>
  <cp:category/>
  <cp:version/>
  <cp:contentType/>
  <cp:contentStatus/>
  <cp:revision>1</cp:revision>
</cp:coreProperties>
</file>