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035" windowHeight="12120" tabRatio="696" firstSheet="10" activeTab="14"/>
  </bookViews>
  <sheets>
    <sheet name="wektor 2017" sheetId="11" r:id="rId1"/>
    <sheet name="LUX MEDICAL 2017" sheetId="12" r:id="rId2"/>
    <sheet name="PAMAR" sheetId="13" r:id="rId3"/>
    <sheet name="PREMIUM GROUP 2017" sheetId="14" r:id="rId4"/>
    <sheet name="ViBa MED" sheetId="15" r:id="rId5"/>
    <sheet name="ADMOR 2017" sheetId="16" r:id="rId6"/>
    <sheet name="toaletowe 2018" sheetId="17" r:id="rId7"/>
    <sheet name="załaczniki bitoaletowe 2018 (2)" sheetId="18" r:id="rId8"/>
    <sheet name="wektor 2018" sheetId="19" r:id="rId9"/>
    <sheet name="admor 2018" sheetId="20" r:id="rId10"/>
    <sheet name="ręakwice wyliczenie 2018" sheetId="21" r:id="rId11"/>
    <sheet name="ręakwice wyliczenie 2019" sheetId="22" r:id="rId12"/>
    <sheet name="ręakwice wyliczenie 2019 (2)" sheetId="23" r:id="rId13"/>
    <sheet name="ręakwice wyliczenie 2019 (2 (3)" sheetId="24" r:id="rId14"/>
    <sheet name="SYMED" sheetId="25" r:id="rId15"/>
  </sheets>
  <definedNames>
    <definedName name="_xlnm.Print_Area" localSheetId="9">'admor 2018'!$A$1:$K$50</definedName>
    <definedName name="_xlnm.Print_Area" localSheetId="10">'ręakwice wyliczenie 2018'!$A$1:$K$22</definedName>
    <definedName name="_xlnm.Print_Area" localSheetId="11">'ręakwice wyliczenie 2019'!$B$1:$L$45</definedName>
    <definedName name="_xlnm.Print_Area" localSheetId="13">'ręakwice wyliczenie 2019 (2 (3)'!$A$1:$L$52</definedName>
    <definedName name="_xlnm.Print_Area" localSheetId="12">'ręakwice wyliczenie 2019 (2)'!$B$1:$L$11</definedName>
    <definedName name="_xlnm.Print_Area" localSheetId="14">SYMED!$A$1:$L$18</definedName>
    <definedName name="_xlnm.Print_Area" localSheetId="6">'toaletowe 2018'!$A$1:$K$50</definedName>
    <definedName name="_xlnm.Print_Area" localSheetId="8">'wektor 2018'!$A$1:$K$50</definedName>
    <definedName name="_xlnm.Print_Area" localSheetId="7">'załaczniki bitoaletowe 2018 (2)'!$A$1:$J$46</definedName>
  </definedNames>
  <calcPr calcId="125725"/>
</workbook>
</file>

<file path=xl/calcChain.xml><?xml version="1.0" encoding="utf-8"?>
<calcChain xmlns="http://schemas.openxmlformats.org/spreadsheetml/2006/main">
  <c r="J51" i="24"/>
  <c r="K51" s="1"/>
  <c r="G51"/>
  <c r="I51" s="1"/>
  <c r="J46"/>
  <c r="K46" s="1"/>
  <c r="G46"/>
  <c r="I46" s="1"/>
  <c r="J41"/>
  <c r="K41" s="1"/>
  <c r="G41"/>
  <c r="I41" s="1"/>
  <c r="J36"/>
  <c r="K36" s="1"/>
  <c r="G36"/>
  <c r="I36" s="1"/>
  <c r="J31"/>
  <c r="K31" s="1"/>
  <c r="G31"/>
  <c r="I31" s="1"/>
  <c r="J26"/>
  <c r="K26" s="1"/>
  <c r="G26"/>
  <c r="I26" s="1"/>
  <c r="J21"/>
  <c r="K21" s="1"/>
  <c r="G21"/>
  <c r="I21" s="1"/>
  <c r="J16"/>
  <c r="K16" s="1"/>
  <c r="G16"/>
  <c r="I16" s="1"/>
  <c r="J11"/>
  <c r="K11" s="1"/>
  <c r="G11"/>
  <c r="I11" s="1"/>
  <c r="J6"/>
  <c r="K6" s="1"/>
  <c r="G6"/>
  <c r="I6" s="1"/>
  <c r="J51" i="22"/>
  <c r="K51" s="1"/>
  <c r="G51"/>
  <c r="I51" s="1"/>
  <c r="J42"/>
  <c r="K42" s="1"/>
  <c r="G42"/>
  <c r="I42" s="1"/>
  <c r="J35"/>
  <c r="K35" s="1"/>
  <c r="G35"/>
  <c r="I35" s="1"/>
  <c r="J28"/>
  <c r="K28" s="1"/>
  <c r="G28"/>
  <c r="I28" s="1"/>
  <c r="K21"/>
  <c r="J21"/>
  <c r="I21"/>
  <c r="G21"/>
  <c r="J13"/>
  <c r="K13" s="1"/>
  <c r="G13"/>
  <c r="I13" s="1"/>
  <c r="K7"/>
  <c r="I7"/>
  <c r="G7"/>
  <c r="J7"/>
  <c r="K11" i="21"/>
  <c r="K12"/>
  <c r="K13"/>
  <c r="K14"/>
  <c r="K15"/>
  <c r="K16"/>
  <c r="K17"/>
  <c r="K18"/>
  <c r="K19"/>
  <c r="K20"/>
  <c r="K21"/>
  <c r="K10"/>
  <c r="I21"/>
  <c r="J21" s="1"/>
  <c r="F21"/>
  <c r="H21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H15"/>
  <c r="H19"/>
  <c r="F11"/>
  <c r="H11" s="1"/>
  <c r="F12"/>
  <c r="H12" s="1"/>
  <c r="F13"/>
  <c r="H13" s="1"/>
  <c r="F14"/>
  <c r="H14" s="1"/>
  <c r="F15"/>
  <c r="F16"/>
  <c r="H16" s="1"/>
  <c r="F17"/>
  <c r="H17" s="1"/>
  <c r="F18"/>
  <c r="H18" s="1"/>
  <c r="F19"/>
  <c r="F20"/>
  <c r="H20" s="1"/>
  <c r="I10"/>
  <c r="J10" s="1"/>
  <c r="F10"/>
  <c r="H10" s="1"/>
  <c r="J42" i="20"/>
  <c r="I42"/>
  <c r="I45" s="1"/>
  <c r="F42"/>
  <c r="F45" s="1"/>
  <c r="I29"/>
  <c r="J29" s="1"/>
  <c r="H29"/>
  <c r="F29"/>
  <c r="I28"/>
  <c r="J28" s="1"/>
  <c r="F28"/>
  <c r="H28" s="1"/>
  <c r="I27"/>
  <c r="J27" s="1"/>
  <c r="F27"/>
  <c r="H27" s="1"/>
  <c r="I26"/>
  <c r="J26" s="1"/>
  <c r="F26"/>
  <c r="H26" s="1"/>
  <c r="I25"/>
  <c r="J25" s="1"/>
  <c r="F25"/>
  <c r="H25" s="1"/>
  <c r="I24"/>
  <c r="J24" s="1"/>
  <c r="F24"/>
  <c r="H24" s="1"/>
  <c r="I23"/>
  <c r="J23" s="1"/>
  <c r="F23"/>
  <c r="H23" s="1"/>
  <c r="I22"/>
  <c r="J22" s="1"/>
  <c r="F22"/>
  <c r="H22" s="1"/>
  <c r="I21"/>
  <c r="J21" s="1"/>
  <c r="F21"/>
  <c r="H21" s="1"/>
  <c r="I20"/>
  <c r="J20" s="1"/>
  <c r="F20"/>
  <c r="H20" s="1"/>
  <c r="I19"/>
  <c r="J19" s="1"/>
  <c r="F19"/>
  <c r="H19" s="1"/>
  <c r="I18"/>
  <c r="J18" s="1"/>
  <c r="F18"/>
  <c r="H18" s="1"/>
  <c r="I17"/>
  <c r="J17" s="1"/>
  <c r="F17"/>
  <c r="H17" s="1"/>
  <c r="I16"/>
  <c r="J16" s="1"/>
  <c r="F16"/>
  <c r="H16" s="1"/>
  <c r="I15"/>
  <c r="J15" s="1"/>
  <c r="F15"/>
  <c r="H15" s="1"/>
  <c r="I14"/>
  <c r="J14" s="1"/>
  <c r="F14"/>
  <c r="H14" s="1"/>
  <c r="I13"/>
  <c r="J13" s="1"/>
  <c r="F13"/>
  <c r="H13" s="1"/>
  <c r="I12"/>
  <c r="J12" s="1"/>
  <c r="F12"/>
  <c r="H12" s="1"/>
  <c r="I11"/>
  <c r="J11" s="1"/>
  <c r="F11"/>
  <c r="H11" s="1"/>
  <c r="I10"/>
  <c r="J10" s="1"/>
  <c r="F10"/>
  <c r="H10" s="1"/>
  <c r="I9"/>
  <c r="J9" s="1"/>
  <c r="H9"/>
  <c r="F9"/>
  <c r="I8"/>
  <c r="J8" s="1"/>
  <c r="F8"/>
  <c r="H8" s="1"/>
  <c r="I7"/>
  <c r="J7" s="1"/>
  <c r="F7"/>
  <c r="H7" s="1"/>
  <c r="I6"/>
  <c r="F6"/>
  <c r="I42" i="19"/>
  <c r="I45" s="1"/>
  <c r="F42"/>
  <c r="F45" s="1"/>
  <c r="I29"/>
  <c r="J29" s="1"/>
  <c r="F29"/>
  <c r="H29" s="1"/>
  <c r="I28"/>
  <c r="J28" s="1"/>
  <c r="F28"/>
  <c r="H28" s="1"/>
  <c r="I27"/>
  <c r="J27" s="1"/>
  <c r="F27"/>
  <c r="H27" s="1"/>
  <c r="I26"/>
  <c r="J26" s="1"/>
  <c r="F26"/>
  <c r="H26" s="1"/>
  <c r="I25"/>
  <c r="J25" s="1"/>
  <c r="F25"/>
  <c r="H25" s="1"/>
  <c r="I24"/>
  <c r="J24" s="1"/>
  <c r="F24"/>
  <c r="H24" s="1"/>
  <c r="I23"/>
  <c r="J23" s="1"/>
  <c r="F23"/>
  <c r="H23" s="1"/>
  <c r="I22"/>
  <c r="J22" s="1"/>
  <c r="F22"/>
  <c r="H22" s="1"/>
  <c r="I21"/>
  <c r="J21" s="1"/>
  <c r="F21"/>
  <c r="H21" s="1"/>
  <c r="I20"/>
  <c r="J20" s="1"/>
  <c r="F20"/>
  <c r="H20" s="1"/>
  <c r="I19"/>
  <c r="J19" s="1"/>
  <c r="F19"/>
  <c r="H19" s="1"/>
  <c r="I18"/>
  <c r="J18" s="1"/>
  <c r="F18"/>
  <c r="H18" s="1"/>
  <c r="I17"/>
  <c r="J17" s="1"/>
  <c r="F17"/>
  <c r="H17" s="1"/>
  <c r="I16"/>
  <c r="J16" s="1"/>
  <c r="F16"/>
  <c r="H16" s="1"/>
  <c r="I15"/>
  <c r="J15" s="1"/>
  <c r="F15"/>
  <c r="H15" s="1"/>
  <c r="I14"/>
  <c r="J14" s="1"/>
  <c r="F14"/>
  <c r="H14" s="1"/>
  <c r="I13"/>
  <c r="J13" s="1"/>
  <c r="F13"/>
  <c r="H13" s="1"/>
  <c r="I12"/>
  <c r="J12" s="1"/>
  <c r="F12"/>
  <c r="H12" s="1"/>
  <c r="I11"/>
  <c r="J11" s="1"/>
  <c r="F11"/>
  <c r="H11" s="1"/>
  <c r="I10"/>
  <c r="J10" s="1"/>
  <c r="F10"/>
  <c r="H10" s="1"/>
  <c r="I9"/>
  <c r="J9" s="1"/>
  <c r="F9"/>
  <c r="H9" s="1"/>
  <c r="I8"/>
  <c r="J8" s="1"/>
  <c r="F8"/>
  <c r="H8" s="1"/>
  <c r="I7"/>
  <c r="J7" s="1"/>
  <c r="F7"/>
  <c r="H7" s="1"/>
  <c r="F6"/>
  <c r="F32" i="17"/>
  <c r="F33"/>
  <c r="F34" s="1"/>
  <c r="F31" i="20" l="1"/>
  <c r="F32" s="1"/>
  <c r="F33" s="1"/>
  <c r="F34" s="1"/>
  <c r="I31"/>
  <c r="H6"/>
  <c r="H31" s="1"/>
  <c r="F46"/>
  <c r="F47" s="1"/>
  <c r="F48" s="1"/>
  <c r="J6"/>
  <c r="H42"/>
  <c r="H45" s="1"/>
  <c r="F31" i="19"/>
  <c r="F32" s="1"/>
  <c r="F33" s="1"/>
  <c r="F34" s="1"/>
  <c r="I31"/>
  <c r="F46"/>
  <c r="F47" s="1"/>
  <c r="F48" s="1"/>
  <c r="J6"/>
  <c r="H42"/>
  <c r="H45" s="1"/>
  <c r="H6"/>
  <c r="H31" s="1"/>
  <c r="J42"/>
  <c r="I24" i="17"/>
  <c r="J24" s="1"/>
  <c r="F24"/>
  <c r="H24" s="1"/>
  <c r="I17"/>
  <c r="J17" s="1"/>
  <c r="F17"/>
  <c r="H17" s="1"/>
  <c r="F42" l="1"/>
  <c r="I29"/>
  <c r="J29" s="1"/>
  <c r="F29"/>
  <c r="H29" s="1"/>
  <c r="I28"/>
  <c r="J28" s="1"/>
  <c r="F28"/>
  <c r="H28" s="1"/>
  <c r="I27"/>
  <c r="J27" s="1"/>
  <c r="F27"/>
  <c r="H27" s="1"/>
  <c r="F26"/>
  <c r="H26" s="1"/>
  <c r="I26"/>
  <c r="J26" s="1"/>
  <c r="I25"/>
  <c r="J25" s="1"/>
  <c r="I23"/>
  <c r="J23" s="1"/>
  <c r="F23"/>
  <c r="H23" s="1"/>
  <c r="F22"/>
  <c r="H22" s="1"/>
  <c r="I22"/>
  <c r="J22" s="1"/>
  <c r="F21"/>
  <c r="H21" s="1"/>
  <c r="F20"/>
  <c r="H20" s="1"/>
  <c r="I20"/>
  <c r="J20" s="1"/>
  <c r="I19"/>
  <c r="J19" s="1"/>
  <c r="I18"/>
  <c r="J18" s="1"/>
  <c r="F18"/>
  <c r="H18" s="1"/>
  <c r="F16"/>
  <c r="H16" s="1"/>
  <c r="I16"/>
  <c r="J16" s="1"/>
  <c r="F15"/>
  <c r="H15" s="1"/>
  <c r="I14"/>
  <c r="J14" s="1"/>
  <c r="F14"/>
  <c r="H14" s="1"/>
  <c r="F13"/>
  <c r="H13" s="1"/>
  <c r="I13"/>
  <c r="J13" s="1"/>
  <c r="I12"/>
  <c r="J12" s="1"/>
  <c r="F11"/>
  <c r="H11" s="1"/>
  <c r="F10"/>
  <c r="H10" s="1"/>
  <c r="I10"/>
  <c r="J10" s="1"/>
  <c r="I9"/>
  <c r="J9" s="1"/>
  <c r="F9"/>
  <c r="H9" s="1"/>
  <c r="I8"/>
  <c r="J8" s="1"/>
  <c r="F7"/>
  <c r="H7" s="1"/>
  <c r="I7"/>
  <c r="J7" s="1"/>
  <c r="F6"/>
  <c r="I5" i="11"/>
  <c r="F10" i="12"/>
  <c r="H10"/>
  <c r="D39" i="11"/>
  <c r="F39" s="1"/>
  <c r="H39" s="1"/>
  <c r="D38"/>
  <c r="I38" s="1"/>
  <c r="D38" i="16"/>
  <c r="F38" s="1"/>
  <c r="H38" s="1"/>
  <c r="I37"/>
  <c r="F37"/>
  <c r="D37"/>
  <c r="I29"/>
  <c r="J29" s="1"/>
  <c r="F29"/>
  <c r="H29" s="1"/>
  <c r="I28"/>
  <c r="J28" s="1"/>
  <c r="F28"/>
  <c r="H28" s="1"/>
  <c r="I27"/>
  <c r="J27" s="1"/>
  <c r="F27"/>
  <c r="H27" s="1"/>
  <c r="I26"/>
  <c r="J26" s="1"/>
  <c r="F26"/>
  <c r="H26" s="1"/>
  <c r="I25"/>
  <c r="J25" s="1"/>
  <c r="F25"/>
  <c r="H25" s="1"/>
  <c r="D25"/>
  <c r="D24"/>
  <c r="I24" s="1"/>
  <c r="J24" s="1"/>
  <c r="I23"/>
  <c r="J23" s="1"/>
  <c r="F23"/>
  <c r="H23" s="1"/>
  <c r="I22"/>
  <c r="J22" s="1"/>
  <c r="F22"/>
  <c r="H22" s="1"/>
  <c r="D22"/>
  <c r="D21"/>
  <c r="F21" s="1"/>
  <c r="H21" s="1"/>
  <c r="I20"/>
  <c r="J20" s="1"/>
  <c r="F20"/>
  <c r="H20" s="1"/>
  <c r="D20"/>
  <c r="D19"/>
  <c r="I19" s="1"/>
  <c r="J19" s="1"/>
  <c r="I18"/>
  <c r="J18" s="1"/>
  <c r="F18"/>
  <c r="H18" s="1"/>
  <c r="I17"/>
  <c r="J17" s="1"/>
  <c r="F17"/>
  <c r="H17" s="1"/>
  <c r="D17"/>
  <c r="D16"/>
  <c r="F16" s="1"/>
  <c r="H16" s="1"/>
  <c r="I15"/>
  <c r="J15" s="1"/>
  <c r="F15"/>
  <c r="H15" s="1"/>
  <c r="I14"/>
  <c r="J14" s="1"/>
  <c r="F14"/>
  <c r="H14" s="1"/>
  <c r="D14"/>
  <c r="D13"/>
  <c r="I13" s="1"/>
  <c r="J13" s="1"/>
  <c r="I12"/>
  <c r="J12" s="1"/>
  <c r="F12"/>
  <c r="H12" s="1"/>
  <c r="D12"/>
  <c r="D11"/>
  <c r="F11" s="1"/>
  <c r="H11" s="1"/>
  <c r="I10"/>
  <c r="J10" s="1"/>
  <c r="F10"/>
  <c r="H10" s="1"/>
  <c r="D10"/>
  <c r="J9"/>
  <c r="I9"/>
  <c r="H9"/>
  <c r="F9"/>
  <c r="D8"/>
  <c r="I8" s="1"/>
  <c r="J8" s="1"/>
  <c r="I7"/>
  <c r="J7" s="1"/>
  <c r="F7"/>
  <c r="H7" s="1"/>
  <c r="D7"/>
  <c r="D6"/>
  <c r="F6" s="1"/>
  <c r="H41" i="13"/>
  <c r="D38"/>
  <c r="I38" s="1"/>
  <c r="J38" s="1"/>
  <c r="D37"/>
  <c r="I37" s="1"/>
  <c r="J37" s="1"/>
  <c r="I8" i="15"/>
  <c r="J8" s="1"/>
  <c r="H8"/>
  <c r="F8"/>
  <c r="D8"/>
  <c r="D7"/>
  <c r="F7" s="1"/>
  <c r="H7" s="1"/>
  <c r="D9" i="14"/>
  <c r="F8"/>
  <c r="H8" s="1"/>
  <c r="D8"/>
  <c r="I8" s="1"/>
  <c r="J8" s="1"/>
  <c r="D7"/>
  <c r="F7" s="1"/>
  <c r="H7" s="1"/>
  <c r="I29" i="13"/>
  <c r="J29" s="1"/>
  <c r="F29"/>
  <c r="H29" s="1"/>
  <c r="I28"/>
  <c r="J28" s="1"/>
  <c r="F28"/>
  <c r="H28" s="1"/>
  <c r="I27"/>
  <c r="J27" s="1"/>
  <c r="F27"/>
  <c r="H27" s="1"/>
  <c r="I26"/>
  <c r="J26" s="1"/>
  <c r="F26"/>
  <c r="H26" s="1"/>
  <c r="I25"/>
  <c r="J25" s="1"/>
  <c r="D25"/>
  <c r="F25" s="1"/>
  <c r="H25" s="1"/>
  <c r="D24"/>
  <c r="F24" s="1"/>
  <c r="H24" s="1"/>
  <c r="I23"/>
  <c r="J23" s="1"/>
  <c r="F23"/>
  <c r="H23" s="1"/>
  <c r="F22"/>
  <c r="H22" s="1"/>
  <c r="D22"/>
  <c r="I22" s="1"/>
  <c r="J22" s="1"/>
  <c r="D21"/>
  <c r="I21" s="1"/>
  <c r="J21" s="1"/>
  <c r="F20"/>
  <c r="H20" s="1"/>
  <c r="D20"/>
  <c r="I20" s="1"/>
  <c r="J20" s="1"/>
  <c r="D19"/>
  <c r="F19" s="1"/>
  <c r="H19" s="1"/>
  <c r="I18"/>
  <c r="J18" s="1"/>
  <c r="F18"/>
  <c r="H18" s="1"/>
  <c r="D17"/>
  <c r="I17" s="1"/>
  <c r="J17" s="1"/>
  <c r="F16"/>
  <c r="H16" s="1"/>
  <c r="D16"/>
  <c r="I16" s="1"/>
  <c r="J16" s="1"/>
  <c r="I15"/>
  <c r="J15" s="1"/>
  <c r="F15"/>
  <c r="H15" s="1"/>
  <c r="D14"/>
  <c r="F14" s="1"/>
  <c r="H14" s="1"/>
  <c r="D13"/>
  <c r="F13" s="1"/>
  <c r="H13" s="1"/>
  <c r="F12"/>
  <c r="H12" s="1"/>
  <c r="D12"/>
  <c r="I12" s="1"/>
  <c r="J12" s="1"/>
  <c r="D11"/>
  <c r="I11" s="1"/>
  <c r="J11" s="1"/>
  <c r="D10"/>
  <c r="I10" s="1"/>
  <c r="J10" s="1"/>
  <c r="I9"/>
  <c r="J9" s="1"/>
  <c r="F9"/>
  <c r="H9" s="1"/>
  <c r="D8"/>
  <c r="F8" s="1"/>
  <c r="H8" s="1"/>
  <c r="F7"/>
  <c r="H7" s="1"/>
  <c r="D7"/>
  <c r="I7" s="1"/>
  <c r="J7" s="1"/>
  <c r="D6"/>
  <c r="I6" s="1"/>
  <c r="J8" i="12"/>
  <c r="F8"/>
  <c r="H8" s="1"/>
  <c r="D8"/>
  <c r="I8" s="1"/>
  <c r="F7"/>
  <c r="H7" s="1"/>
  <c r="D13" i="11"/>
  <c r="F45" i="17" l="1"/>
  <c r="I42"/>
  <c r="J42" s="1"/>
  <c r="H6"/>
  <c r="I6"/>
  <c r="F8"/>
  <c r="H8" s="1"/>
  <c r="I11"/>
  <c r="J11" s="1"/>
  <c r="F12"/>
  <c r="H12" s="1"/>
  <c r="I15"/>
  <c r="J15" s="1"/>
  <c r="F19"/>
  <c r="H19" s="1"/>
  <c r="I21"/>
  <c r="J21" s="1"/>
  <c r="F25"/>
  <c r="H25" s="1"/>
  <c r="H42"/>
  <c r="H45" s="1"/>
  <c r="F38" i="11"/>
  <c r="F42"/>
  <c r="J38"/>
  <c r="I39"/>
  <c r="J39" s="1"/>
  <c r="H38"/>
  <c r="H42" s="1"/>
  <c r="F41" i="16"/>
  <c r="H6"/>
  <c r="I6"/>
  <c r="F8"/>
  <c r="H8" s="1"/>
  <c r="I11"/>
  <c r="J11" s="1"/>
  <c r="F13"/>
  <c r="H13" s="1"/>
  <c r="I16"/>
  <c r="J16" s="1"/>
  <c r="F19"/>
  <c r="H19" s="1"/>
  <c r="I21"/>
  <c r="J21" s="1"/>
  <c r="F24"/>
  <c r="H24" s="1"/>
  <c r="J37"/>
  <c r="I38"/>
  <c r="J38" s="1"/>
  <c r="H37"/>
  <c r="H41" s="1"/>
  <c r="I41" i="13"/>
  <c r="F37"/>
  <c r="F38"/>
  <c r="H38" s="1"/>
  <c r="F10"/>
  <c r="H10" s="1"/>
  <c r="F11"/>
  <c r="H11" s="1"/>
  <c r="I14"/>
  <c r="J14" s="1"/>
  <c r="F17"/>
  <c r="H17" s="1"/>
  <c r="F6"/>
  <c r="H6" s="1"/>
  <c r="I7" i="15"/>
  <c r="D9"/>
  <c r="I7" i="14"/>
  <c r="J6" i="13"/>
  <c r="I8"/>
  <c r="J8" s="1"/>
  <c r="I19"/>
  <c r="J19" s="1"/>
  <c r="F21"/>
  <c r="H21" s="1"/>
  <c r="I24"/>
  <c r="J24" s="1"/>
  <c r="I13"/>
  <c r="J13" s="1"/>
  <c r="I7" i="12"/>
  <c r="D16" i="11"/>
  <c r="F16" s="1"/>
  <c r="H16" s="1"/>
  <c r="D24"/>
  <c r="F24" s="1"/>
  <c r="H24" s="1"/>
  <c r="D23"/>
  <c r="I23" s="1"/>
  <c r="J23" s="1"/>
  <c r="D21"/>
  <c r="I21" s="1"/>
  <c r="J21" s="1"/>
  <c r="D20"/>
  <c r="I20" s="1"/>
  <c r="J20" s="1"/>
  <c r="D19"/>
  <c r="F19" s="1"/>
  <c r="H19" s="1"/>
  <c r="D18"/>
  <c r="F18" s="1"/>
  <c r="H18" s="1"/>
  <c r="D15"/>
  <c r="I15" s="1"/>
  <c r="J15" s="1"/>
  <c r="I13"/>
  <c r="J13" s="1"/>
  <c r="D12"/>
  <c r="F12" s="1"/>
  <c r="H12" s="1"/>
  <c r="D11"/>
  <c r="D10"/>
  <c r="F10" s="1"/>
  <c r="H10" s="1"/>
  <c r="D9"/>
  <c r="I9" s="1"/>
  <c r="J9" s="1"/>
  <c r="D7"/>
  <c r="F7" s="1"/>
  <c r="H7" s="1"/>
  <c r="D6"/>
  <c r="F11"/>
  <c r="H11" s="1"/>
  <c r="F17"/>
  <c r="H17" s="1"/>
  <c r="F23"/>
  <c r="H23" s="1"/>
  <c r="F25"/>
  <c r="H25" s="1"/>
  <c r="F27"/>
  <c r="H27" s="1"/>
  <c r="D5"/>
  <c r="F5" s="1"/>
  <c r="I28"/>
  <c r="J28" s="1"/>
  <c r="F28"/>
  <c r="H28" s="1"/>
  <c r="I27"/>
  <c r="J27" s="1"/>
  <c r="I26"/>
  <c r="J26" s="1"/>
  <c r="F26"/>
  <c r="H26" s="1"/>
  <c r="I25"/>
  <c r="J25" s="1"/>
  <c r="I22"/>
  <c r="J22" s="1"/>
  <c r="F22"/>
  <c r="H22" s="1"/>
  <c r="F20"/>
  <c r="H20" s="1"/>
  <c r="I18"/>
  <c r="J18" s="1"/>
  <c r="I17"/>
  <c r="J17" s="1"/>
  <c r="I16"/>
  <c r="J16" s="1"/>
  <c r="I14"/>
  <c r="J14" s="1"/>
  <c r="F14"/>
  <c r="H14" s="1"/>
  <c r="I11"/>
  <c r="J11" s="1"/>
  <c r="I8"/>
  <c r="J8" s="1"/>
  <c r="F8"/>
  <c r="H8" s="1"/>
  <c r="I6"/>
  <c r="J6" s="1"/>
  <c r="F6"/>
  <c r="H6" s="1"/>
  <c r="F46" i="17" l="1"/>
  <c r="F47"/>
  <c r="F48" s="1"/>
  <c r="F31"/>
  <c r="H31"/>
  <c r="I45"/>
  <c r="I31"/>
  <c r="J6"/>
  <c r="I19" i="11"/>
  <c r="J19" s="1"/>
  <c r="I24"/>
  <c r="J24" s="1"/>
  <c r="I7"/>
  <c r="J7" s="1"/>
  <c r="I12"/>
  <c r="J12" s="1"/>
  <c r="F9"/>
  <c r="H9" s="1"/>
  <c r="I10" i="12"/>
  <c r="J7"/>
  <c r="I42" i="11"/>
  <c r="H5"/>
  <c r="I10"/>
  <c r="J10" s="1"/>
  <c r="I41" i="16"/>
  <c r="J6"/>
  <c r="I33"/>
  <c r="F33"/>
  <c r="H33"/>
  <c r="H37" i="13"/>
  <c r="F41"/>
  <c r="H33"/>
  <c r="J7" i="15"/>
  <c r="I10"/>
  <c r="J7" i="14"/>
  <c r="I10"/>
  <c r="F33" i="13"/>
  <c r="I33"/>
  <c r="F15" i="11"/>
  <c r="H15" s="1"/>
  <c r="I30"/>
  <c r="F21"/>
  <c r="H21" s="1"/>
  <c r="F13"/>
  <c r="H13" s="1"/>
  <c r="H30" l="1"/>
  <c r="F30"/>
  <c r="J5"/>
</calcChain>
</file>

<file path=xl/sharedStrings.xml><?xml version="1.0" encoding="utf-8"?>
<sst xmlns="http://schemas.openxmlformats.org/spreadsheetml/2006/main" count="1530" uniqueCount="149">
  <si>
    <t xml:space="preserve">Ścierka domowa wymiar ok. 35x30 cm opakowanie  po 3 szt.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</si>
  <si>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</si>
  <si>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</si>
  <si>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</si>
  <si>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</si>
  <si>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</si>
  <si>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</si>
  <si>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</si>
  <si>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</si>
  <si>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</si>
  <si>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</si>
  <si>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</si>
  <si>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</si>
  <si>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</si>
  <si>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</si>
  <si>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Papier toaletowy biały dwuwarstwowy, gofrowany, perforowany do pojemników Merida Mini średnica 19 cm długość -140-150 m śr. tulei 6 cm</t>
  </si>
  <si>
    <t>L.p</t>
  </si>
  <si>
    <t>Nazwa artykułu</t>
  </si>
  <si>
    <t xml:space="preserve">Jedn.miary </t>
  </si>
  <si>
    <t xml:space="preserve">Ilość </t>
  </si>
  <si>
    <t xml:space="preserve">Cena netto                                                                                                                                                                                     </t>
  </si>
  <si>
    <t>Wartość netto (PLN)</t>
  </si>
  <si>
    <t>VAT%</t>
  </si>
  <si>
    <t>Podatek vat w zł</t>
  </si>
  <si>
    <t>Wartość brutto w zł</t>
  </si>
  <si>
    <t>Cena brutto za jedn miary</t>
  </si>
  <si>
    <t>A</t>
  </si>
  <si>
    <t>B</t>
  </si>
  <si>
    <t>C</t>
  </si>
  <si>
    <t>D</t>
  </si>
  <si>
    <t>E</t>
  </si>
  <si>
    <t>F=DxE</t>
  </si>
  <si>
    <t>G</t>
  </si>
  <si>
    <t>H=E xG</t>
  </si>
  <si>
    <t>I=H+F</t>
  </si>
  <si>
    <t>J=I/D</t>
  </si>
  <si>
    <t>Zmywak metalowy spiralny masa 18-25 g.</t>
  </si>
  <si>
    <t>Zmywak z gąbki o wym. 8,9-9,1x 5,3-5,4 x 2,5-2,6 cm opak. 5 szt.</t>
  </si>
  <si>
    <t>Artykuły toaletowe, służące do utrzymania czystości</t>
  </si>
  <si>
    <t>Pieczątka wykonawcy</t>
  </si>
  <si>
    <t>15.</t>
  </si>
  <si>
    <t>16.</t>
  </si>
  <si>
    <t>17.</t>
  </si>
  <si>
    <t>18.</t>
  </si>
  <si>
    <t>19.</t>
  </si>
  <si>
    <t>20.</t>
  </si>
  <si>
    <t>21.</t>
  </si>
  <si>
    <t>szt</t>
  </si>
  <si>
    <t>Worki mocne na odpady LDPE niebieskie 120l opak. 10 szt.</t>
  </si>
  <si>
    <t>Worki mocne na odpady LDPE czarne 120l opak. 10 szt.</t>
  </si>
  <si>
    <t>22.</t>
  </si>
  <si>
    <t>23.</t>
  </si>
  <si>
    <t>Gąbka kąpielowa do mycia ciała kształt prostokątny, jedna strona gładka druga do masażu ostra, wymiar 13,8-14,2 x 8,6-9,1 x 4,3-4,5cm</t>
  </si>
  <si>
    <t>Zadanie nr.1</t>
  </si>
  <si>
    <t>op.</t>
  </si>
  <si>
    <t>Ręcznik papierowy do dozowników MERIDA MINI w rolce, biały dwuwarstwowy perforowany, średnica 13-14 cm, szerokość papieru 20 cm, specjalna tuleja perforowana do wyciągnięcia ręcznika ze środka dozownika MERIDA waga 480g.</t>
  </si>
  <si>
    <t>Papier toaletowy VELVET XXL biały trójwarstwowy.                                         Opak 8 szt.</t>
  </si>
  <si>
    <t>Ręcznik kuchenny VELVET biały dwuwarstwowy minimum 48 listków w rolce, perforowany op.a 2 szt</t>
  </si>
  <si>
    <t>Serwetki gastronomiczne białe wymiar 14-14 lub 15-15 cm opakowanie po  500 szt.</t>
  </si>
  <si>
    <t>Szczotka do zamiatania z drewnianym trzonkiem</t>
  </si>
  <si>
    <t>Golarka jednorazowa Gilette rączka z tworzywa sztucznego minimum dwa ostrza z paskiem nawilżającym</t>
  </si>
  <si>
    <t>Komplety mop, kij aluminiowy około 160 cm. Stelaż aluminiowy długości 45-60 cm.pucerka wkład wymienny długość włosa około 3 cm.</t>
  </si>
  <si>
    <t xml:space="preserve">Szczotka ryżowa średnia twardość włosa na drewnianym kiju </t>
  </si>
  <si>
    <t>Wiadro czterokątne o podstawie 22x24 cm. ozszerzony ku górze do 32x34 cm. Pojemność około 15-20 l.bez pokrywy</t>
  </si>
  <si>
    <t>Worki mocne na odpady LDPE białe 120l opak. 10 szt.</t>
  </si>
  <si>
    <t>Worki mocne na odpady LDPE czarne 35 l opak. 50 szt.</t>
  </si>
  <si>
    <t>Szczotka z szufelką "leniuch"</t>
  </si>
  <si>
    <t>Szczotka do WC plastikowa komplet</t>
  </si>
  <si>
    <t>Kosz na śmieci wahadłowy około 35 l.</t>
  </si>
  <si>
    <t>Rękawice latex, vinylex pudrowane i bezpudrowe  z atestem  op. a 100 szt. Rozmiar S M i L MERCATOR (kolor biały i niebieski)</t>
  </si>
  <si>
    <t>Rękawice nitrylowe rozmiar S, M i L opakowanie 100szt.</t>
  </si>
  <si>
    <t>Zapas do mopa płaskiego z kieszeniami na stelaż, długość włosa około 3 cm.</t>
  </si>
  <si>
    <t>Worki bardzo mocne z taśmą 35 l.  op/15szt.</t>
  </si>
  <si>
    <t>Ilość wg. Norm przydziału</t>
  </si>
  <si>
    <t>24.</t>
  </si>
  <si>
    <t>Szczotka do szorowania ręczna (kształt żelazka)</t>
  </si>
  <si>
    <t>netto</t>
  </si>
  <si>
    <t>brutto</t>
  </si>
  <si>
    <t>VAT</t>
  </si>
  <si>
    <t>PREMIUM GROUP</t>
  </si>
  <si>
    <t>ViBa MED.</t>
  </si>
  <si>
    <t>P.H.U. PAMAR</t>
  </si>
  <si>
    <t>ADMOR</t>
  </si>
  <si>
    <t>Artykuły toaletowe, służące do utrzymania czystości oraz rękawic diagnostycznych</t>
  </si>
  <si>
    <t>LUX MEDICAL Krzysztof Skubik                            23-300 Janów Lubelski, ul. Okopowa 27</t>
  </si>
  <si>
    <t>słownie:  dwanaście tysięcy pięćdziesiąt dwa zł.  80/100</t>
  </si>
  <si>
    <t>Załacznik nr 1</t>
  </si>
  <si>
    <t>Załącznik nr 1</t>
  </si>
  <si>
    <t>data, podpis oraz pieczeć</t>
  </si>
  <si>
    <t>data, podpis  oraz  pieczeć</t>
  </si>
  <si>
    <t>Zapas do mopa płaskiego bawełnianego z kieszeniami na stelaż, długość włosa około 3 cm.</t>
  </si>
  <si>
    <t>Serwetki gastronomiczne białe ząbkowane wymiar 17x17 cm opakowanie po  500 szt.</t>
  </si>
  <si>
    <t>Wiadro czterokątne o podstawie 23x24 cm. rozszerzony ku górze do 32x34 cm. Wysokość 28 cm. Pojemność około 15-20 l.bez pokrywy</t>
  </si>
  <si>
    <t>Wiadro okrągłe z pokrywą lub bez</t>
  </si>
  <si>
    <t>Torebki foliowe HDPE mocne 18x4x35 cm(26x35cm) op. po1000 szt.</t>
  </si>
  <si>
    <t>Stany magazynowe</t>
  </si>
  <si>
    <t>158+27</t>
  </si>
  <si>
    <t>Razem</t>
  </si>
  <si>
    <r>
      <t xml:space="preserve">przeliczenie na </t>
    </r>
    <r>
      <rPr>
        <sz val="9"/>
        <rFont val="Czcionka tekstu podstawowego"/>
        <charset val="238"/>
      </rPr>
      <t>€</t>
    </r>
  </si>
  <si>
    <t>Współczynnik inflacji 1,23%</t>
  </si>
  <si>
    <t xml:space="preserve">Golarka jednorazowa "Gilette" rączka z tworzywa sztucznego minimum dwa ostrza z paskiem nawilżającym </t>
  </si>
  <si>
    <t>Komplety mop tupu INTERMOP KOMBI, kij aluminiowy około 160 cm. Stelaż aluminiowy długości 40-60 cm.pucerka wkład wymienny długość włosa około 3 cm.</t>
  </si>
  <si>
    <t xml:space="preserve">Szczotka ryżowa typu ELEPHANT, średnia twardość włosa na drewnianym kiju </t>
  </si>
  <si>
    <t>Pieczątka Wykonawcy</t>
  </si>
  <si>
    <t>Artykuły toaletowe, służące do utrzymania czystości oraz rękawice diagnostyczne</t>
  </si>
  <si>
    <t>Zadanie nr 1                  Artykuły toaletowe, służące do utrzymania czystości</t>
  </si>
  <si>
    <t>Zadanie nr 2                  Rękawice diagnostyczne</t>
  </si>
  <si>
    <t>Załącznik nr 2</t>
  </si>
  <si>
    <t xml:space="preserve">Słownie: </t>
  </si>
  <si>
    <t>Rękawice nitrylowe bezpudrowe  z atestem  op. a 100 szt. Rozmiar S M i L   MERCATOR (kolor biały i niebieski)</t>
  </si>
  <si>
    <t>H=FxG</t>
  </si>
  <si>
    <t>Rękawice nitrylowe op. a 100 szt. Rozmiar S M i L, różne kolory z wyjątkiem czarnego, znak CE, wyprodukowane zgodnie z normą EN 455, wskaźnik AQL: od 0,65 do 1,5  rękawice dopuszczone do kontaktu z żywnością</t>
  </si>
  <si>
    <t>X</t>
  </si>
  <si>
    <t>WEKTOR</t>
  </si>
  <si>
    <t>CEZAL Kraków</t>
  </si>
  <si>
    <t>INTERGOS Bielsko-Biała</t>
  </si>
  <si>
    <t>ZARYS Zabrze</t>
  </si>
  <si>
    <t>SORIMEX Toruń</t>
  </si>
  <si>
    <t>SYMED Rzeszów</t>
  </si>
  <si>
    <t>ANN-MED. Łochowo</t>
  </si>
  <si>
    <t>TUTTOMED Poznań</t>
  </si>
  <si>
    <t>LUX MEDICAL Janów Lubelski</t>
  </si>
  <si>
    <t>ABOOK Warszawa</t>
  </si>
  <si>
    <t>MEDICUS Lublin</t>
  </si>
  <si>
    <t>VIBA-MED. Lublin</t>
  </si>
  <si>
    <t>MEDASEPT Poznań</t>
  </si>
  <si>
    <t>Zestawienie zbiorcze ofert</t>
  </si>
  <si>
    <t>Rękawice nitrylowe opakowanie a 100 szt. Rozmiar S M i L, różne kolory z wyjątkiem czarnego, znak CE, wyprodukowane zgodnie z normą EN 455, wskaźnik AQL: od 0,65 do 1,5  rękawice dopuszczone do kontaktu z żywnością</t>
  </si>
  <si>
    <t>Dostawa rękawic diagnostycznych w okresie od 01.12.2018 do 30.11.2019</t>
  </si>
  <si>
    <t>MEDASEPT</t>
  </si>
  <si>
    <t>REST RAFAŁ SZUSTOROWSKI</t>
  </si>
  <si>
    <t>SYMED S.C.</t>
  </si>
  <si>
    <t>PAMAR</t>
  </si>
  <si>
    <t>ABENA</t>
  </si>
  <si>
    <t>PERFECTPLUS</t>
  </si>
  <si>
    <t>norma</t>
  </si>
  <si>
    <t>Artykuły toaletowe, służące do utrzymania czystości oraz rękawice diagnostyczne w okresie od 01.12.2018r. do 30.11.2019r.</t>
  </si>
  <si>
    <t>GESPAR</t>
  </si>
  <si>
    <t>REST</t>
  </si>
  <si>
    <t>INTERGROS</t>
  </si>
  <si>
    <t>SYMED</t>
  </si>
  <si>
    <t>IPSON</t>
  </si>
  <si>
    <t>MEDICUS</t>
  </si>
  <si>
    <t>LUX MEDICAL</t>
  </si>
  <si>
    <t>Artykuły toaletowe, służące do utrzymania czystości oraz rękawice diagnostyczne w okresie od 01.12.2019r. do 30.11.2020r.</t>
  </si>
  <si>
    <t>Część 2   Rękawice diagnostyczne</t>
  </si>
  <si>
    <t>Zał. Nr 2</t>
  </si>
  <si>
    <t>słownie:</t>
  </si>
  <si>
    <t xml:space="preserve"> pieczęć i podpis Wykonawcy</t>
  </si>
</sst>
</file>

<file path=xl/styles.xml><?xml version="1.0" encoding="utf-8"?>
<styleSheet xmlns="http://schemas.openxmlformats.org/spreadsheetml/2006/main">
  <numFmts count="2">
    <numFmt numFmtId="164" formatCode="#,##0.00\ [$EUR]"/>
    <numFmt numFmtId="165" formatCode="0.0%"/>
  </numFmts>
  <fonts count="35">
    <font>
      <sz val="10"/>
      <name val="Arial CE"/>
      <charset val="238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Czcionka tekstu podstawowego"/>
      <charset val="238"/>
    </font>
    <font>
      <b/>
      <sz val="6"/>
      <name val="Times New Roman"/>
      <family val="1"/>
    </font>
    <font>
      <sz val="11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2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11"/>
      <color indexed="8"/>
      <name val="Times New Roman"/>
      <family val="1"/>
    </font>
    <font>
      <sz val="11"/>
      <color rgb="FFFF0000"/>
      <name val="Arial CE"/>
      <charset val="238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Arial CE"/>
      <charset val="238"/>
    </font>
    <font>
      <b/>
      <sz val="20"/>
      <name val="Arial"/>
      <family val="2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DashDot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4" fontId="0" fillId="0" borderId="5" xfId="0" applyNumberForma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3" fontId="0" fillId="0" borderId="5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2" fontId="0" fillId="0" borderId="8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0" fontId="6" fillId="0" borderId="0" xfId="0" applyFont="1" applyFill="1" applyBorder="1"/>
    <xf numFmtId="2" fontId="0" fillId="0" borderId="0" xfId="0" applyNumberFormat="1" applyFill="1"/>
    <xf numFmtId="4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/>
    <xf numFmtId="4" fontId="0" fillId="0" borderId="11" xfId="0" applyNumberForma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4" fontId="0" fillId="0" borderId="12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164" fontId="0" fillId="0" borderId="0" xfId="0" applyNumberFormat="1" applyFill="1"/>
    <xf numFmtId="0" fontId="0" fillId="0" borderId="13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3" fontId="0" fillId="0" borderId="14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2" fontId="0" fillId="0" borderId="0" xfId="0" applyNumberFormat="1" applyFill="1" applyBorder="1"/>
    <xf numFmtId="0" fontId="6" fillId="0" borderId="23" xfId="0" applyFont="1" applyFill="1" applyBorder="1"/>
    <xf numFmtId="0" fontId="0" fillId="0" borderId="24" xfId="0" applyFill="1" applyBorder="1"/>
    <xf numFmtId="4" fontId="0" fillId="0" borderId="24" xfId="0" applyNumberFormat="1" applyFill="1" applyBorder="1"/>
    <xf numFmtId="2" fontId="0" fillId="0" borderId="24" xfId="0" applyNumberFormat="1" applyFill="1" applyBorder="1"/>
    <xf numFmtId="4" fontId="0" fillId="0" borderId="25" xfId="0" applyNumberFormat="1" applyFill="1" applyBorder="1" applyAlignment="1">
      <alignment horizontal="center" vertical="center"/>
    </xf>
    <xf numFmtId="0" fontId="6" fillId="0" borderId="26" xfId="0" applyFont="1" applyFill="1" applyBorder="1"/>
    <xf numFmtId="4" fontId="0" fillId="0" borderId="27" xfId="0" applyNumberFormat="1" applyFill="1" applyBorder="1" applyAlignment="1">
      <alignment horizontal="center" vertical="center"/>
    </xf>
    <xf numFmtId="0" fontId="6" fillId="0" borderId="28" xfId="0" applyFont="1" applyFill="1" applyBorder="1"/>
    <xf numFmtId="0" fontId="0" fillId="0" borderId="29" xfId="0" applyFill="1" applyBorder="1"/>
    <xf numFmtId="164" fontId="7" fillId="0" borderId="29" xfId="0" applyNumberFormat="1" applyFont="1" applyFill="1" applyBorder="1"/>
    <xf numFmtId="2" fontId="0" fillId="0" borderId="29" xfId="0" applyNumberFormat="1" applyFill="1" applyBorder="1"/>
    <xf numFmtId="4" fontId="0" fillId="0" borderId="30" xfId="0" applyNumberFormat="1" applyFill="1" applyBorder="1" applyAlignment="1">
      <alignment horizontal="center" vertical="center"/>
    </xf>
    <xf numFmtId="0" fontId="0" fillId="0" borderId="26" xfId="0" applyFill="1" applyBorder="1"/>
    <xf numFmtId="0" fontId="0" fillId="0" borderId="0" xfId="0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10" fontId="0" fillId="0" borderId="24" xfId="0" applyNumberForma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" fontId="11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 vertical="center" wrapText="1"/>
    </xf>
    <xf numFmtId="4" fontId="22" fillId="0" borderId="3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4" fontId="29" fillId="2" borderId="8" xfId="0" applyNumberFormat="1" applyFont="1" applyFill="1" applyBorder="1" applyAlignment="1">
      <alignment horizontal="center" vertical="center"/>
    </xf>
    <xf numFmtId="2" fontId="29" fillId="2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3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4" fontId="18" fillId="2" borderId="8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0" fillId="0" borderId="21" xfId="0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 wrapText="1"/>
    </xf>
    <xf numFmtId="0" fontId="0" fillId="0" borderId="37" xfId="0" applyBorder="1" applyAlignment="1">
      <alignment wrapText="1"/>
    </xf>
    <xf numFmtId="0" fontId="34" fillId="0" borderId="1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Fill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0" fillId="0" borderId="38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opLeftCell="A22" workbookViewId="0">
      <selection activeCell="B17" sqref="B17"/>
    </sheetView>
  </sheetViews>
  <sheetFormatPr defaultRowHeight="12.75"/>
  <cols>
    <col min="1" max="1" width="4" style="9" customWidth="1"/>
    <col min="2" max="2" width="59.42578125" style="10" customWidth="1"/>
    <col min="3" max="3" width="5.140625" style="9" customWidth="1"/>
    <col min="4" max="4" width="10.140625" style="9" bestFit="1" customWidth="1"/>
    <col min="5" max="5" width="9.28515625" style="9" bestFit="1" customWidth="1"/>
    <col min="6" max="6" width="13.85546875" style="9" bestFit="1" customWidth="1"/>
    <col min="7" max="7" width="8.42578125" style="9" customWidth="1"/>
    <col min="8" max="8" width="10.140625" style="9" bestFit="1" customWidth="1"/>
    <col min="9" max="9" width="11.42578125" style="9" customWidth="1"/>
    <col min="10" max="10" width="9.28515625" style="9" bestFit="1" customWidth="1"/>
    <col min="11" max="12" width="9.140625" style="9"/>
    <col min="13" max="13" width="9.28515625" style="9" bestFit="1" customWidth="1"/>
    <col min="14" max="16384" width="9.140625" style="9"/>
  </cols>
  <sheetData>
    <row r="1" spans="1:11" ht="48.75" customHeight="1">
      <c r="F1" s="133"/>
      <c r="G1" s="134"/>
      <c r="H1" s="134"/>
      <c r="I1" s="134"/>
      <c r="J1" s="135"/>
    </row>
    <row r="2" spans="1:11" ht="38.25" customHeight="1" thickBot="1">
      <c r="B2" s="136" t="s">
        <v>83</v>
      </c>
      <c r="C2" s="137"/>
      <c r="D2" s="138"/>
      <c r="E2" s="138"/>
      <c r="F2" s="60"/>
      <c r="G2" s="60"/>
      <c r="H2" s="138" t="s">
        <v>87</v>
      </c>
      <c r="I2" s="138"/>
      <c r="J2" s="138"/>
    </row>
    <row r="3" spans="1:11" ht="31.5">
      <c r="A3" s="11" t="s">
        <v>16</v>
      </c>
      <c r="B3" s="12" t="s">
        <v>17</v>
      </c>
      <c r="C3" s="12" t="s">
        <v>18</v>
      </c>
      <c r="D3" s="12" t="s">
        <v>73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3" t="s">
        <v>25</v>
      </c>
    </row>
    <row r="4" spans="1:11">
      <c r="A4" s="14" t="s">
        <v>26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6" t="s">
        <v>35</v>
      </c>
    </row>
    <row r="5" spans="1:11" ht="36" customHeight="1">
      <c r="A5" s="17" t="s">
        <v>1</v>
      </c>
      <c r="B5" s="6" t="s">
        <v>52</v>
      </c>
      <c r="C5" s="1" t="s">
        <v>47</v>
      </c>
      <c r="D5" s="7">
        <f>480-K5</f>
        <v>447</v>
      </c>
      <c r="E5" s="4">
        <v>1</v>
      </c>
      <c r="F5" s="4">
        <f>D5*E5</f>
        <v>447</v>
      </c>
      <c r="G5" s="18">
        <v>0.23</v>
      </c>
      <c r="H5" s="4">
        <f>F5*23%</f>
        <v>102.81</v>
      </c>
      <c r="I5" s="4">
        <f>(D5*E5)*G5+PRODUCT(D5:E5)</f>
        <v>549.80999999999995</v>
      </c>
      <c r="J5" s="19">
        <f>I5/D5</f>
        <v>1.23</v>
      </c>
      <c r="K5" s="9">
        <v>33</v>
      </c>
    </row>
    <row r="6" spans="1:11" ht="38.25" customHeight="1">
      <c r="A6" s="17" t="s">
        <v>2</v>
      </c>
      <c r="B6" s="6" t="s">
        <v>60</v>
      </c>
      <c r="C6" s="1" t="s">
        <v>47</v>
      </c>
      <c r="D6" s="7">
        <f>720-K6</f>
        <v>716</v>
      </c>
      <c r="E6" s="4">
        <v>0.75</v>
      </c>
      <c r="F6" s="4">
        <f t="shared" ref="F6:F28" si="0">D6*E6</f>
        <v>537</v>
      </c>
      <c r="G6" s="18">
        <v>0.23</v>
      </c>
      <c r="H6" s="4">
        <f t="shared" ref="H6:H28" si="1">F6*23%</f>
        <v>123.51</v>
      </c>
      <c r="I6" s="4">
        <f t="shared" ref="I6:I28" si="2">(D6*E6)*G6+PRODUCT(D6:E6)</f>
        <v>660.51</v>
      </c>
      <c r="J6" s="19">
        <f t="shared" ref="J6:J28" si="3">I6/D6</f>
        <v>0.92249999999999999</v>
      </c>
      <c r="K6" s="9">
        <v>4</v>
      </c>
    </row>
    <row r="7" spans="1:11" ht="24" customHeight="1">
      <c r="A7" s="17" t="s">
        <v>3</v>
      </c>
      <c r="B7" s="6" t="s">
        <v>71</v>
      </c>
      <c r="C7" s="1" t="s">
        <v>47</v>
      </c>
      <c r="D7" s="7">
        <f>46-K7</f>
        <v>40</v>
      </c>
      <c r="E7" s="4">
        <v>8.5</v>
      </c>
      <c r="F7" s="4">
        <f t="shared" si="0"/>
        <v>340</v>
      </c>
      <c r="G7" s="18">
        <v>0.23</v>
      </c>
      <c r="H7" s="4">
        <f t="shared" si="1"/>
        <v>78.2</v>
      </c>
      <c r="I7" s="4">
        <f t="shared" si="2"/>
        <v>418.2</v>
      </c>
      <c r="J7" s="19">
        <f t="shared" si="3"/>
        <v>10.455</v>
      </c>
      <c r="K7" s="9">
        <v>6</v>
      </c>
    </row>
    <row r="8" spans="1:11" ht="37.5" customHeight="1">
      <c r="A8" s="17" t="s">
        <v>4</v>
      </c>
      <c r="B8" s="6" t="s">
        <v>61</v>
      </c>
      <c r="C8" s="1" t="s">
        <v>47</v>
      </c>
      <c r="D8" s="7">
        <v>21</v>
      </c>
      <c r="E8" s="4">
        <v>35</v>
      </c>
      <c r="F8" s="4">
        <f t="shared" si="0"/>
        <v>735</v>
      </c>
      <c r="G8" s="18">
        <v>0.23</v>
      </c>
      <c r="H8" s="4">
        <f t="shared" si="1"/>
        <v>169.05</v>
      </c>
      <c r="I8" s="4">
        <f t="shared" si="2"/>
        <v>904.05</v>
      </c>
      <c r="J8" s="19">
        <f t="shared" si="3"/>
        <v>43.05</v>
      </c>
    </row>
    <row r="9" spans="1:11" ht="40.5" customHeight="1">
      <c r="A9" s="17" t="s">
        <v>5</v>
      </c>
      <c r="B9" s="3" t="s">
        <v>15</v>
      </c>
      <c r="C9" s="1" t="s">
        <v>47</v>
      </c>
      <c r="D9" s="7">
        <f>624-K9</f>
        <v>558</v>
      </c>
      <c r="E9" s="4">
        <v>2.2000000000000002</v>
      </c>
      <c r="F9" s="4">
        <f t="shared" si="0"/>
        <v>1227.6000000000001</v>
      </c>
      <c r="G9" s="18">
        <v>0.23</v>
      </c>
      <c r="H9" s="4">
        <f t="shared" si="1"/>
        <v>282.34800000000007</v>
      </c>
      <c r="I9" s="4">
        <f t="shared" si="2"/>
        <v>1509.9480000000003</v>
      </c>
      <c r="J9" s="19">
        <f t="shared" si="3"/>
        <v>2.7060000000000004</v>
      </c>
      <c r="K9" s="9">
        <v>66</v>
      </c>
    </row>
    <row r="10" spans="1:11" ht="27.75" customHeight="1">
      <c r="A10" s="17" t="s">
        <v>6</v>
      </c>
      <c r="B10" s="6" t="s">
        <v>56</v>
      </c>
      <c r="C10" s="1" t="s">
        <v>47</v>
      </c>
      <c r="D10" s="7">
        <f>3240-K10</f>
        <v>3206</v>
      </c>
      <c r="E10" s="4">
        <v>0.75</v>
      </c>
      <c r="F10" s="4">
        <f t="shared" si="0"/>
        <v>2404.5</v>
      </c>
      <c r="G10" s="18">
        <v>0.23</v>
      </c>
      <c r="H10" s="4">
        <f t="shared" si="1"/>
        <v>553.03499999999997</v>
      </c>
      <c r="I10" s="4">
        <f t="shared" si="2"/>
        <v>2957.5349999999999</v>
      </c>
      <c r="J10" s="19">
        <f t="shared" si="3"/>
        <v>0.92249999999999999</v>
      </c>
      <c r="K10" s="9">
        <v>34</v>
      </c>
    </row>
    <row r="11" spans="1:11" ht="30" customHeight="1">
      <c r="A11" s="17" t="s">
        <v>7</v>
      </c>
      <c r="B11" s="3" t="s">
        <v>57</v>
      </c>
      <c r="C11" s="1" t="s">
        <v>54</v>
      </c>
      <c r="D11" s="7">
        <f>12-K11</f>
        <v>3</v>
      </c>
      <c r="E11" s="4">
        <v>3.5</v>
      </c>
      <c r="F11" s="4">
        <f t="shared" si="0"/>
        <v>10.5</v>
      </c>
      <c r="G11" s="18">
        <v>0.23</v>
      </c>
      <c r="H11" s="4">
        <f t="shared" si="1"/>
        <v>2.415</v>
      </c>
      <c r="I11" s="4">
        <f t="shared" si="2"/>
        <v>12.914999999999999</v>
      </c>
      <c r="J11" s="19">
        <f t="shared" si="3"/>
        <v>4.3049999999999997</v>
      </c>
      <c r="K11" s="9">
        <v>9</v>
      </c>
    </row>
    <row r="12" spans="1:11" ht="57" customHeight="1">
      <c r="A12" s="17" t="s">
        <v>8</v>
      </c>
      <c r="B12" s="3" t="s">
        <v>55</v>
      </c>
      <c r="C12" s="1" t="s">
        <v>47</v>
      </c>
      <c r="D12" s="7">
        <f>1932-K12</f>
        <v>1894</v>
      </c>
      <c r="E12" s="4">
        <v>2.65</v>
      </c>
      <c r="F12" s="4">
        <f t="shared" si="0"/>
        <v>5019.0999999999995</v>
      </c>
      <c r="G12" s="18">
        <v>0.23</v>
      </c>
      <c r="H12" s="4">
        <f t="shared" si="1"/>
        <v>1154.393</v>
      </c>
      <c r="I12" s="4">
        <f t="shared" si="2"/>
        <v>6173.4929999999995</v>
      </c>
      <c r="J12" s="19">
        <f t="shared" si="3"/>
        <v>3.2594999999999996</v>
      </c>
      <c r="K12" s="9">
        <v>38</v>
      </c>
    </row>
    <row r="13" spans="1:11" ht="30" customHeight="1">
      <c r="A13" s="17" t="s">
        <v>9</v>
      </c>
      <c r="B13" s="6" t="s">
        <v>58</v>
      </c>
      <c r="C13" s="1" t="s">
        <v>54</v>
      </c>
      <c r="D13" s="7">
        <f>120-K13</f>
        <v>105</v>
      </c>
      <c r="E13" s="4">
        <v>1.7</v>
      </c>
      <c r="F13" s="4">
        <f t="shared" si="0"/>
        <v>178.5</v>
      </c>
      <c r="G13" s="18">
        <v>0.23</v>
      </c>
      <c r="H13" s="4">
        <f t="shared" si="1"/>
        <v>41.055</v>
      </c>
      <c r="I13" s="4">
        <f t="shared" si="2"/>
        <v>219.55500000000001</v>
      </c>
      <c r="J13" s="19">
        <f t="shared" si="3"/>
        <v>2.0910000000000002</v>
      </c>
      <c r="K13" s="9">
        <v>15</v>
      </c>
    </row>
    <row r="14" spans="1:11" ht="27.75" customHeight="1">
      <c r="A14" s="17" t="s">
        <v>10</v>
      </c>
      <c r="B14" s="3" t="s">
        <v>59</v>
      </c>
      <c r="C14" s="1" t="s">
        <v>47</v>
      </c>
      <c r="D14" s="7">
        <v>12</v>
      </c>
      <c r="E14" s="4">
        <v>9</v>
      </c>
      <c r="F14" s="4">
        <f t="shared" si="0"/>
        <v>108</v>
      </c>
      <c r="G14" s="18">
        <v>0.23</v>
      </c>
      <c r="H14" s="4">
        <f t="shared" si="1"/>
        <v>24.84</v>
      </c>
      <c r="I14" s="4">
        <f t="shared" si="2"/>
        <v>132.84</v>
      </c>
      <c r="J14" s="19">
        <f t="shared" si="3"/>
        <v>11.07</v>
      </c>
    </row>
    <row r="15" spans="1:11" ht="21.75" customHeight="1">
      <c r="A15" s="17" t="s">
        <v>11</v>
      </c>
      <c r="B15" s="3" t="s">
        <v>62</v>
      </c>
      <c r="C15" s="1" t="s">
        <v>47</v>
      </c>
      <c r="D15" s="7">
        <f>18-K15</f>
        <v>15</v>
      </c>
      <c r="E15" s="4">
        <v>6.8</v>
      </c>
      <c r="F15" s="4">
        <f t="shared" si="0"/>
        <v>102</v>
      </c>
      <c r="G15" s="18">
        <v>0.23</v>
      </c>
      <c r="H15" s="4">
        <f t="shared" si="1"/>
        <v>23.46</v>
      </c>
      <c r="I15" s="4">
        <f t="shared" si="2"/>
        <v>125.46000000000001</v>
      </c>
      <c r="J15" s="19">
        <f t="shared" si="3"/>
        <v>8.3640000000000008</v>
      </c>
      <c r="K15" s="9">
        <v>3</v>
      </c>
    </row>
    <row r="16" spans="1:11" ht="27.75" customHeight="1">
      <c r="A16" s="17" t="s">
        <v>12</v>
      </c>
      <c r="B16" s="6" t="s">
        <v>0</v>
      </c>
      <c r="C16" s="1" t="s">
        <v>54</v>
      </c>
      <c r="D16" s="7">
        <f>(296-K16)/3</f>
        <v>95</v>
      </c>
      <c r="E16" s="4">
        <v>0.9</v>
      </c>
      <c r="F16" s="4">
        <f t="shared" si="0"/>
        <v>85.5</v>
      </c>
      <c r="G16" s="18">
        <v>0.23</v>
      </c>
      <c r="H16" s="4">
        <f t="shared" si="1"/>
        <v>19.664999999999999</v>
      </c>
      <c r="I16" s="4">
        <f t="shared" si="2"/>
        <v>105.16499999999999</v>
      </c>
      <c r="J16" s="19">
        <f t="shared" si="3"/>
        <v>1.107</v>
      </c>
      <c r="K16" s="9">
        <v>11</v>
      </c>
    </row>
    <row r="17" spans="1:11" ht="30" customHeight="1">
      <c r="A17" s="17" t="s">
        <v>13</v>
      </c>
      <c r="B17" s="3" t="s">
        <v>63</v>
      </c>
      <c r="C17" s="1" t="s">
        <v>47</v>
      </c>
      <c r="D17" s="7">
        <v>8</v>
      </c>
      <c r="E17" s="4">
        <v>9</v>
      </c>
      <c r="F17" s="4">
        <f t="shared" si="0"/>
        <v>72</v>
      </c>
      <c r="G17" s="18">
        <v>0.23</v>
      </c>
      <c r="H17" s="4">
        <f t="shared" si="1"/>
        <v>16.560000000000002</v>
      </c>
      <c r="I17" s="4">
        <f t="shared" si="2"/>
        <v>88.56</v>
      </c>
      <c r="J17" s="19">
        <f t="shared" si="3"/>
        <v>11.07</v>
      </c>
    </row>
    <row r="18" spans="1:11" ht="24.95" customHeight="1">
      <c r="A18" s="17" t="s">
        <v>14</v>
      </c>
      <c r="B18" s="6" t="s">
        <v>49</v>
      </c>
      <c r="C18" s="1" t="s">
        <v>54</v>
      </c>
      <c r="D18" s="7">
        <f>914-K18</f>
        <v>843</v>
      </c>
      <c r="E18" s="4">
        <v>1.6</v>
      </c>
      <c r="F18" s="4">
        <f t="shared" si="0"/>
        <v>1348.8000000000002</v>
      </c>
      <c r="G18" s="18">
        <v>0.23</v>
      </c>
      <c r="H18" s="4">
        <f t="shared" si="1"/>
        <v>310.22400000000005</v>
      </c>
      <c r="I18" s="4">
        <f t="shared" si="2"/>
        <v>1659.0240000000003</v>
      </c>
      <c r="J18" s="19">
        <f t="shared" si="3"/>
        <v>1.9680000000000004</v>
      </c>
      <c r="K18" s="9">
        <v>71</v>
      </c>
    </row>
    <row r="19" spans="1:11" ht="24.95" customHeight="1">
      <c r="A19" s="17" t="s">
        <v>40</v>
      </c>
      <c r="B19" s="6" t="s">
        <v>65</v>
      </c>
      <c r="C19" s="1" t="s">
        <v>54</v>
      </c>
      <c r="D19" s="7">
        <f>861-K19</f>
        <v>695</v>
      </c>
      <c r="E19" s="4">
        <v>1.6</v>
      </c>
      <c r="F19" s="4">
        <f t="shared" si="0"/>
        <v>1112</v>
      </c>
      <c r="G19" s="18">
        <v>0.23</v>
      </c>
      <c r="H19" s="4">
        <f t="shared" si="1"/>
        <v>255.76000000000002</v>
      </c>
      <c r="I19" s="4">
        <f t="shared" si="2"/>
        <v>1367.76</v>
      </c>
      <c r="J19" s="19">
        <f t="shared" si="3"/>
        <v>1.968</v>
      </c>
      <c r="K19" s="9">
        <v>166</v>
      </c>
    </row>
    <row r="20" spans="1:11" ht="24.95" customHeight="1">
      <c r="A20" s="17" t="s">
        <v>41</v>
      </c>
      <c r="B20" s="6" t="s">
        <v>48</v>
      </c>
      <c r="C20" s="1" t="s">
        <v>54</v>
      </c>
      <c r="D20" s="7">
        <f>744-K20</f>
        <v>694</v>
      </c>
      <c r="E20" s="4">
        <v>1.65</v>
      </c>
      <c r="F20" s="4">
        <f t="shared" si="0"/>
        <v>1145.0999999999999</v>
      </c>
      <c r="G20" s="18">
        <v>0.23</v>
      </c>
      <c r="H20" s="4">
        <f t="shared" si="1"/>
        <v>263.37299999999999</v>
      </c>
      <c r="I20" s="4">
        <f t="shared" si="2"/>
        <v>1408.473</v>
      </c>
      <c r="J20" s="19">
        <f t="shared" si="3"/>
        <v>2.0295000000000001</v>
      </c>
      <c r="K20" s="9">
        <v>50</v>
      </c>
    </row>
    <row r="21" spans="1:11" ht="24.95" customHeight="1">
      <c r="A21" s="17" t="s">
        <v>42</v>
      </c>
      <c r="B21" s="20" t="s">
        <v>72</v>
      </c>
      <c r="C21" s="1" t="s">
        <v>54</v>
      </c>
      <c r="D21" s="7">
        <f>12-K21</f>
        <v>12</v>
      </c>
      <c r="E21" s="4">
        <v>4.5999999999999996</v>
      </c>
      <c r="F21" s="4">
        <f t="shared" si="0"/>
        <v>55.199999999999996</v>
      </c>
      <c r="G21" s="18">
        <v>0.23</v>
      </c>
      <c r="H21" s="4">
        <f t="shared" si="1"/>
        <v>12.696</v>
      </c>
      <c r="I21" s="4">
        <f t="shared" si="2"/>
        <v>67.896000000000001</v>
      </c>
      <c r="J21" s="19">
        <f t="shared" si="3"/>
        <v>5.6580000000000004</v>
      </c>
    </row>
    <row r="22" spans="1:11" ht="24.95" customHeight="1">
      <c r="A22" s="17" t="s">
        <v>43</v>
      </c>
      <c r="B22" s="6" t="s">
        <v>64</v>
      </c>
      <c r="C22" s="1" t="s">
        <v>54</v>
      </c>
      <c r="D22" s="7">
        <v>174</v>
      </c>
      <c r="E22" s="4">
        <v>2.1</v>
      </c>
      <c r="F22" s="4">
        <f t="shared" si="0"/>
        <v>365.40000000000003</v>
      </c>
      <c r="G22" s="18">
        <v>0.23</v>
      </c>
      <c r="H22" s="4">
        <f t="shared" si="1"/>
        <v>84.042000000000016</v>
      </c>
      <c r="I22" s="4">
        <f t="shared" si="2"/>
        <v>449.44200000000006</v>
      </c>
      <c r="J22" s="19">
        <f t="shared" si="3"/>
        <v>2.5830000000000002</v>
      </c>
    </row>
    <row r="23" spans="1:11" ht="24.95" customHeight="1">
      <c r="A23" s="17" t="s">
        <v>44</v>
      </c>
      <c r="B23" s="6" t="s">
        <v>36</v>
      </c>
      <c r="C23" s="1" t="s">
        <v>47</v>
      </c>
      <c r="D23" s="7">
        <f>245-K23</f>
        <v>205</v>
      </c>
      <c r="E23" s="4">
        <v>0.65</v>
      </c>
      <c r="F23" s="4">
        <f t="shared" si="0"/>
        <v>133.25</v>
      </c>
      <c r="G23" s="18">
        <v>0.23</v>
      </c>
      <c r="H23" s="4">
        <f t="shared" si="1"/>
        <v>30.647500000000001</v>
      </c>
      <c r="I23" s="4">
        <f t="shared" si="2"/>
        <v>163.89750000000001</v>
      </c>
      <c r="J23" s="19">
        <f t="shared" si="3"/>
        <v>0.79949999999999999</v>
      </c>
      <c r="K23" s="9">
        <v>40</v>
      </c>
    </row>
    <row r="24" spans="1:11" ht="24.95" customHeight="1">
      <c r="A24" s="17" t="s">
        <v>45</v>
      </c>
      <c r="B24" s="6" t="s">
        <v>37</v>
      </c>
      <c r="C24" s="1" t="s">
        <v>54</v>
      </c>
      <c r="D24" s="7">
        <f>159-K24</f>
        <v>134</v>
      </c>
      <c r="E24" s="4">
        <v>1</v>
      </c>
      <c r="F24" s="4">
        <f t="shared" si="0"/>
        <v>134</v>
      </c>
      <c r="G24" s="18">
        <v>0.23</v>
      </c>
      <c r="H24" s="4">
        <f t="shared" si="1"/>
        <v>30.82</v>
      </c>
      <c r="I24" s="4">
        <f t="shared" si="2"/>
        <v>164.82</v>
      </c>
      <c r="J24" s="19">
        <f t="shared" si="3"/>
        <v>1.23</v>
      </c>
      <c r="K24" s="9">
        <v>25</v>
      </c>
    </row>
    <row r="25" spans="1:11" ht="24.95" customHeight="1">
      <c r="A25" s="17" t="s">
        <v>46</v>
      </c>
      <c r="B25" s="6" t="s">
        <v>66</v>
      </c>
      <c r="C25" s="1" t="s">
        <v>47</v>
      </c>
      <c r="D25" s="7">
        <v>8</v>
      </c>
      <c r="E25" s="4">
        <v>10</v>
      </c>
      <c r="F25" s="4">
        <f t="shared" si="0"/>
        <v>80</v>
      </c>
      <c r="G25" s="18">
        <v>0.23</v>
      </c>
      <c r="H25" s="4">
        <f t="shared" si="1"/>
        <v>18.400000000000002</v>
      </c>
      <c r="I25" s="4">
        <f t="shared" si="2"/>
        <v>98.4</v>
      </c>
      <c r="J25" s="19">
        <f t="shared" si="3"/>
        <v>12.3</v>
      </c>
    </row>
    <row r="26" spans="1:11" ht="24.95" customHeight="1">
      <c r="A26" s="17" t="s">
        <v>50</v>
      </c>
      <c r="B26" s="6" t="s">
        <v>67</v>
      </c>
      <c r="C26" s="1" t="s">
        <v>47</v>
      </c>
      <c r="D26" s="7">
        <v>30</v>
      </c>
      <c r="E26" s="4">
        <v>2.6</v>
      </c>
      <c r="F26" s="4">
        <f t="shared" si="0"/>
        <v>78</v>
      </c>
      <c r="G26" s="18">
        <v>0.23</v>
      </c>
      <c r="H26" s="4">
        <f t="shared" si="1"/>
        <v>17.940000000000001</v>
      </c>
      <c r="I26" s="4">
        <f t="shared" si="2"/>
        <v>95.94</v>
      </c>
      <c r="J26" s="19">
        <f t="shared" si="3"/>
        <v>3.198</v>
      </c>
    </row>
    <row r="27" spans="1:11" ht="24.95" customHeight="1">
      <c r="A27" s="38" t="s">
        <v>51</v>
      </c>
      <c r="B27" s="39" t="s">
        <v>75</v>
      </c>
      <c r="C27" s="1" t="s">
        <v>47</v>
      </c>
      <c r="D27" s="40">
        <v>6</v>
      </c>
      <c r="E27" s="41">
        <v>2</v>
      </c>
      <c r="F27" s="4">
        <f t="shared" si="0"/>
        <v>12</v>
      </c>
      <c r="G27" s="42">
        <v>0.23</v>
      </c>
      <c r="H27" s="4">
        <f t="shared" si="1"/>
        <v>2.7600000000000002</v>
      </c>
      <c r="I27" s="4">
        <f t="shared" si="2"/>
        <v>14.76</v>
      </c>
      <c r="J27" s="19">
        <f t="shared" si="3"/>
        <v>2.46</v>
      </c>
    </row>
    <row r="28" spans="1:11" ht="24.95" customHeight="1" thickBot="1">
      <c r="A28" s="21" t="s">
        <v>74</v>
      </c>
      <c r="B28" s="22" t="s">
        <v>68</v>
      </c>
      <c r="C28" s="2" t="s">
        <v>47</v>
      </c>
      <c r="D28" s="8">
        <v>10</v>
      </c>
      <c r="E28" s="5">
        <v>20</v>
      </c>
      <c r="F28" s="5">
        <f t="shared" si="0"/>
        <v>200</v>
      </c>
      <c r="G28" s="23">
        <v>0.23</v>
      </c>
      <c r="H28" s="4">
        <f t="shared" si="1"/>
        <v>46</v>
      </c>
      <c r="I28" s="5">
        <f t="shared" si="2"/>
        <v>246</v>
      </c>
      <c r="J28" s="19">
        <f t="shared" si="3"/>
        <v>24.6</v>
      </c>
    </row>
    <row r="29" spans="1:11" ht="3.75" customHeight="1">
      <c r="A29" s="46"/>
      <c r="B29" s="47"/>
      <c r="C29" s="45"/>
      <c r="D29" s="48"/>
      <c r="E29" s="27"/>
      <c r="F29" s="27"/>
      <c r="G29" s="49"/>
      <c r="H29" s="27"/>
      <c r="I29" s="27"/>
      <c r="J29" s="27"/>
    </row>
    <row r="30" spans="1:11" ht="16.5" customHeight="1">
      <c r="B30" s="25"/>
      <c r="F30" s="58">
        <f>SUM(F5:F28)</f>
        <v>15930.45</v>
      </c>
      <c r="G30" s="58"/>
      <c r="H30" s="59">
        <f>SUM(H5:H28)</f>
        <v>3664.0035000000007</v>
      </c>
      <c r="I30" s="59">
        <f>SUM(I5:I28)</f>
        <v>19594.453499999992</v>
      </c>
      <c r="J30" s="10"/>
    </row>
    <row r="31" spans="1:11" ht="16.5" customHeight="1">
      <c r="B31" s="25"/>
      <c r="F31" s="51"/>
      <c r="G31" s="51"/>
      <c r="H31" s="51"/>
      <c r="I31" s="51"/>
      <c r="J31" s="10"/>
    </row>
    <row r="32" spans="1:11" ht="42" customHeight="1">
      <c r="B32" s="25"/>
      <c r="F32" s="51"/>
      <c r="G32" s="51"/>
      <c r="H32" s="51"/>
      <c r="I32" s="51"/>
      <c r="J32" s="10"/>
    </row>
    <row r="33" spans="1:11" ht="16.5" customHeight="1">
      <c r="B33" s="25"/>
    </row>
    <row r="34" spans="1:11" ht="16.5" customHeight="1">
      <c r="B34" s="25"/>
      <c r="E34" s="132" t="s">
        <v>89</v>
      </c>
      <c r="F34" s="132"/>
      <c r="G34" s="132"/>
      <c r="H34" s="132"/>
      <c r="I34" s="132"/>
      <c r="J34" s="132"/>
    </row>
    <row r="35" spans="1:11" ht="36.75" customHeight="1" thickBot="1">
      <c r="B35" s="25"/>
      <c r="G35" s="26"/>
      <c r="H35" s="10"/>
      <c r="I35" s="29"/>
      <c r="J35" s="10"/>
    </row>
    <row r="36" spans="1:11" ht="31.5">
      <c r="A36" s="11" t="s">
        <v>16</v>
      </c>
      <c r="B36" s="12" t="s">
        <v>17</v>
      </c>
      <c r="C36" s="12" t="s">
        <v>18</v>
      </c>
      <c r="D36" s="12" t="s">
        <v>19</v>
      </c>
      <c r="E36" s="12" t="s">
        <v>20</v>
      </c>
      <c r="F36" s="12" t="s">
        <v>21</v>
      </c>
      <c r="G36" s="32" t="s">
        <v>22</v>
      </c>
      <c r="H36" s="12" t="s">
        <v>23</v>
      </c>
      <c r="I36" s="13" t="s">
        <v>24</v>
      </c>
      <c r="J36" s="52" t="s">
        <v>25</v>
      </c>
    </row>
    <row r="37" spans="1:11">
      <c r="A37" s="14" t="s">
        <v>26</v>
      </c>
      <c r="B37" s="15" t="s">
        <v>27</v>
      </c>
      <c r="C37" s="15" t="s">
        <v>28</v>
      </c>
      <c r="D37" s="15" t="s">
        <v>29</v>
      </c>
      <c r="E37" s="15" t="s">
        <v>30</v>
      </c>
      <c r="F37" s="15" t="s">
        <v>31</v>
      </c>
      <c r="G37" s="33" t="s">
        <v>32</v>
      </c>
      <c r="H37" s="15" t="s">
        <v>33</v>
      </c>
      <c r="I37" s="16" t="s">
        <v>34</v>
      </c>
      <c r="J37" s="53" t="s">
        <v>35</v>
      </c>
    </row>
    <row r="38" spans="1:11" ht="25.5">
      <c r="A38" s="17" t="s">
        <v>1</v>
      </c>
      <c r="B38" s="34" t="s">
        <v>69</v>
      </c>
      <c r="C38" s="1" t="s">
        <v>54</v>
      </c>
      <c r="D38" s="7">
        <f>1605-K38</f>
        <v>1305</v>
      </c>
      <c r="E38" s="4">
        <v>8</v>
      </c>
      <c r="F38" s="4">
        <f>D38*E38</f>
        <v>10440</v>
      </c>
      <c r="G38" s="18">
        <v>0.08</v>
      </c>
      <c r="H38" s="4">
        <f>F38*G38</f>
        <v>835.2</v>
      </c>
      <c r="I38" s="55">
        <f t="shared" ref="I38:I39" si="4">(D38*E38)*G38+PRODUCT(D38:E38)</f>
        <v>11275.2</v>
      </c>
      <c r="J38" s="54">
        <f>I38/D38</f>
        <v>8.64</v>
      </c>
      <c r="K38" s="9">
        <v>300</v>
      </c>
    </row>
    <row r="39" spans="1:11" ht="30.75" customHeight="1" thickBot="1">
      <c r="A39" s="21" t="s">
        <v>2</v>
      </c>
      <c r="B39" s="36" t="s">
        <v>70</v>
      </c>
      <c r="C39" s="2" t="s">
        <v>54</v>
      </c>
      <c r="D39" s="8">
        <f>270-K39</f>
        <v>270</v>
      </c>
      <c r="E39" s="5">
        <v>9.6</v>
      </c>
      <c r="F39" s="5">
        <f>D39*E39</f>
        <v>2592</v>
      </c>
      <c r="G39" s="23">
        <v>0.08</v>
      </c>
      <c r="H39" s="5">
        <f>F39*G39</f>
        <v>207.36</v>
      </c>
      <c r="I39" s="24">
        <f t="shared" si="4"/>
        <v>2799.36</v>
      </c>
      <c r="J39" s="54">
        <f>I39/D39</f>
        <v>10.368</v>
      </c>
    </row>
    <row r="40" spans="1:11">
      <c r="B40" s="25"/>
      <c r="D40" s="50"/>
    </row>
    <row r="41" spans="1:11">
      <c r="B41" s="25"/>
    </row>
    <row r="42" spans="1:11">
      <c r="B42" s="25"/>
      <c r="F42" s="56">
        <f>SUM(F38:F39)</f>
        <v>13032</v>
      </c>
      <c r="G42" s="43"/>
      <c r="H42" s="56">
        <f>SUM(H38:H39)</f>
        <v>1042.56</v>
      </c>
      <c r="I42" s="56">
        <f>SUM(I38:I39)</f>
        <v>14074.560000000001</v>
      </c>
    </row>
    <row r="43" spans="1:11">
      <c r="B43" s="25"/>
    </row>
    <row r="44" spans="1:11">
      <c r="B44" s="25"/>
    </row>
    <row r="45" spans="1:11">
      <c r="B45" s="25"/>
    </row>
    <row r="46" spans="1:11">
      <c r="B46" s="25"/>
    </row>
    <row r="47" spans="1:11">
      <c r="B47" s="25"/>
    </row>
    <row r="48" spans="1:11">
      <c r="B48" s="25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  <row r="75" spans="2:2">
      <c r="B75" s="25"/>
    </row>
    <row r="76" spans="2:2">
      <c r="B76" s="25"/>
    </row>
    <row r="77" spans="2:2">
      <c r="B77" s="25"/>
    </row>
    <row r="78" spans="2:2">
      <c r="B78" s="25"/>
    </row>
    <row r="79" spans="2:2">
      <c r="B79" s="25"/>
    </row>
    <row r="80" spans="2:2">
      <c r="B80" s="25"/>
    </row>
    <row r="81" spans="2:2">
      <c r="B81" s="25"/>
    </row>
    <row r="82" spans="2:2">
      <c r="B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  <row r="95" spans="2:2">
      <c r="B95" s="25"/>
    </row>
    <row r="96" spans="2:2">
      <c r="B96" s="25"/>
    </row>
    <row r="97" spans="2:2">
      <c r="B97" s="25"/>
    </row>
    <row r="98" spans="2:2">
      <c r="B98" s="25"/>
    </row>
    <row r="99" spans="2:2">
      <c r="B99" s="25"/>
    </row>
    <row r="100" spans="2:2">
      <c r="B100" s="25"/>
    </row>
    <row r="101" spans="2:2">
      <c r="B101" s="25"/>
    </row>
    <row r="102" spans="2:2">
      <c r="B102" s="25"/>
    </row>
    <row r="103" spans="2:2">
      <c r="B103" s="25"/>
    </row>
    <row r="104" spans="2:2">
      <c r="B104" s="25"/>
    </row>
    <row r="105" spans="2:2">
      <c r="B105" s="25"/>
    </row>
    <row r="106" spans="2:2">
      <c r="B106" s="25"/>
    </row>
    <row r="107" spans="2:2">
      <c r="B107" s="25"/>
    </row>
    <row r="108" spans="2:2">
      <c r="B108" s="25"/>
    </row>
    <row r="109" spans="2:2">
      <c r="B109" s="25"/>
    </row>
    <row r="110" spans="2:2">
      <c r="B110" s="25"/>
    </row>
    <row r="111" spans="2:2">
      <c r="B111" s="25"/>
    </row>
    <row r="112" spans="2:2">
      <c r="B112" s="25"/>
    </row>
    <row r="113" spans="2:2">
      <c r="B113" s="25"/>
    </row>
    <row r="114" spans="2:2">
      <c r="B114" s="25"/>
    </row>
    <row r="115" spans="2:2">
      <c r="B115" s="25"/>
    </row>
    <row r="116" spans="2:2">
      <c r="B116" s="25"/>
    </row>
    <row r="117" spans="2:2">
      <c r="B117" s="25"/>
    </row>
    <row r="118" spans="2:2">
      <c r="B118" s="25"/>
    </row>
    <row r="119" spans="2:2">
      <c r="B119" s="25"/>
    </row>
  </sheetData>
  <mergeCells count="5">
    <mergeCell ref="E34:J34"/>
    <mergeCell ref="F1:J1"/>
    <mergeCell ref="B2:C2"/>
    <mergeCell ref="D2:E2"/>
    <mergeCell ref="H2:J2"/>
  </mergeCells>
  <pageMargins left="0.25" right="0.25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2"/>
  <sheetViews>
    <sheetView topLeftCell="A22" zoomScaleNormal="100" workbookViewId="0">
      <selection activeCell="Q35" sqref="Q35"/>
    </sheetView>
  </sheetViews>
  <sheetFormatPr defaultRowHeight="12.75"/>
  <cols>
    <col min="1" max="1" width="4" style="9" customWidth="1"/>
    <col min="2" max="2" width="59.42578125" style="10" customWidth="1"/>
    <col min="3" max="3" width="5.140625" style="9" customWidth="1"/>
    <col min="4" max="4" width="10.140625" style="9" bestFit="1" customWidth="1"/>
    <col min="5" max="5" width="9.28515625" style="9" bestFit="1" customWidth="1"/>
    <col min="6" max="6" width="13.85546875" style="9" bestFit="1" customWidth="1"/>
    <col min="7" max="7" width="8.42578125" style="9" customWidth="1"/>
    <col min="8" max="8" width="10.140625" style="9" bestFit="1" customWidth="1"/>
    <col min="9" max="9" width="11.42578125" style="9" customWidth="1"/>
    <col min="10" max="10" width="9.28515625" style="9" bestFit="1" customWidth="1"/>
    <col min="11" max="11" width="8" style="9" customWidth="1"/>
    <col min="12" max="12" width="9.140625" style="9"/>
    <col min="13" max="13" width="9.28515625" style="9" bestFit="1" customWidth="1"/>
    <col min="14" max="16384" width="9.140625" style="9"/>
  </cols>
  <sheetData>
    <row r="1" spans="1:11" ht="52.5" customHeight="1">
      <c r="B1" s="136" t="s">
        <v>104</v>
      </c>
      <c r="C1" s="137"/>
      <c r="F1" s="161" t="s">
        <v>113</v>
      </c>
      <c r="G1" s="162"/>
      <c r="H1" s="162"/>
      <c r="I1" s="162"/>
      <c r="J1" s="163"/>
    </row>
    <row r="2" spans="1:11" ht="18" customHeight="1">
      <c r="F2" s="154" t="s">
        <v>103</v>
      </c>
      <c r="G2" s="154"/>
      <c r="H2" s="154"/>
      <c r="I2" s="154"/>
      <c r="J2" s="154"/>
    </row>
    <row r="3" spans="1:11" ht="21.75" customHeight="1" thickBot="1">
      <c r="B3" s="152" t="s">
        <v>105</v>
      </c>
      <c r="C3" s="153"/>
      <c r="D3" s="138"/>
      <c r="E3" s="138"/>
      <c r="F3" s="60"/>
      <c r="G3" s="60"/>
      <c r="H3" s="138" t="s">
        <v>87</v>
      </c>
      <c r="I3" s="138"/>
      <c r="J3" s="138"/>
    </row>
    <row r="4" spans="1:11" ht="31.5">
      <c r="A4" s="11" t="s">
        <v>16</v>
      </c>
      <c r="B4" s="12" t="s">
        <v>17</v>
      </c>
      <c r="C4" s="12" t="s">
        <v>18</v>
      </c>
      <c r="D4" s="12" t="s">
        <v>73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3" t="s">
        <v>25</v>
      </c>
      <c r="K4" s="80" t="s">
        <v>95</v>
      </c>
    </row>
    <row r="5" spans="1:11">
      <c r="A5" s="14" t="s">
        <v>26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31</v>
      </c>
      <c r="G5" s="15" t="s">
        <v>32</v>
      </c>
      <c r="H5" s="15" t="s">
        <v>33</v>
      </c>
      <c r="I5" s="15" t="s">
        <v>34</v>
      </c>
      <c r="J5" s="16" t="s">
        <v>35</v>
      </c>
    </row>
    <row r="6" spans="1:11" ht="36" customHeight="1">
      <c r="A6" s="17" t="s">
        <v>1</v>
      </c>
      <c r="B6" s="6" t="s">
        <v>52</v>
      </c>
      <c r="C6" s="1" t="s">
        <v>47</v>
      </c>
      <c r="D6" s="7">
        <v>440</v>
      </c>
      <c r="E6" s="4">
        <v>1.17</v>
      </c>
      <c r="F6" s="4">
        <f>D6*E6</f>
        <v>514.79999999999995</v>
      </c>
      <c r="G6" s="18">
        <v>0.23</v>
      </c>
      <c r="H6" s="4">
        <f>F6*23%</f>
        <v>118.404</v>
      </c>
      <c r="I6" s="4">
        <f>(D6*E6)*G6+PRODUCT(D6:E6)</f>
        <v>633.20399999999995</v>
      </c>
      <c r="J6" s="19">
        <f>I6/D6</f>
        <v>1.4390999999999998</v>
      </c>
      <c r="K6" s="9">
        <v>40</v>
      </c>
    </row>
    <row r="7" spans="1:11" ht="38.25" customHeight="1">
      <c r="A7" s="17" t="s">
        <v>2</v>
      </c>
      <c r="B7" s="6" t="s">
        <v>100</v>
      </c>
      <c r="C7" s="1" t="s">
        <v>47</v>
      </c>
      <c r="D7" s="7">
        <v>680</v>
      </c>
      <c r="E7" s="4">
        <v>1.05</v>
      </c>
      <c r="F7" s="4">
        <f t="shared" ref="F7:F29" si="0">D7*E7</f>
        <v>714</v>
      </c>
      <c r="G7" s="18">
        <v>0.23</v>
      </c>
      <c r="H7" s="4">
        <f t="shared" ref="H7:H29" si="1">F7*23%</f>
        <v>164.22</v>
      </c>
      <c r="I7" s="4">
        <f t="shared" ref="I7:I29" si="2">(D7*E7)*G7+PRODUCT(D7:E7)</f>
        <v>878.22</v>
      </c>
      <c r="J7" s="19">
        <f t="shared" ref="J7:J29" si="3">I7/D7</f>
        <v>1.2915000000000001</v>
      </c>
      <c r="K7" s="9">
        <v>60</v>
      </c>
    </row>
    <row r="8" spans="1:11" ht="24" customHeight="1">
      <c r="A8" s="17" t="s">
        <v>3</v>
      </c>
      <c r="B8" s="6" t="s">
        <v>90</v>
      </c>
      <c r="C8" s="1" t="s">
        <v>47</v>
      </c>
      <c r="D8" s="7">
        <v>46</v>
      </c>
      <c r="E8" s="4">
        <v>25.53</v>
      </c>
      <c r="F8" s="4">
        <f t="shared" si="0"/>
        <v>1174.3800000000001</v>
      </c>
      <c r="G8" s="18">
        <v>0.23</v>
      </c>
      <c r="H8" s="4">
        <f t="shared" si="1"/>
        <v>270.10740000000004</v>
      </c>
      <c r="I8" s="4">
        <f t="shared" si="2"/>
        <v>1444.4874000000002</v>
      </c>
      <c r="J8" s="19">
        <f t="shared" si="3"/>
        <v>31.401900000000005</v>
      </c>
      <c r="K8" s="9">
        <v>1</v>
      </c>
    </row>
    <row r="9" spans="1:11" ht="37.5" customHeight="1">
      <c r="A9" s="17" t="s">
        <v>4</v>
      </c>
      <c r="B9" s="6" t="s">
        <v>101</v>
      </c>
      <c r="C9" s="1" t="s">
        <v>47</v>
      </c>
      <c r="D9" s="7">
        <v>18</v>
      </c>
      <c r="E9" s="4">
        <v>79.81</v>
      </c>
      <c r="F9" s="4">
        <f t="shared" si="0"/>
        <v>1436.58</v>
      </c>
      <c r="G9" s="18">
        <v>0.23</v>
      </c>
      <c r="H9" s="4">
        <f t="shared" si="1"/>
        <v>330.41340000000002</v>
      </c>
      <c r="I9" s="4">
        <f t="shared" si="2"/>
        <v>1766.9933999999998</v>
      </c>
      <c r="J9" s="19">
        <f t="shared" si="3"/>
        <v>98.166299999999993</v>
      </c>
      <c r="K9" s="9">
        <v>3</v>
      </c>
    </row>
    <row r="10" spans="1:11" ht="40.5" customHeight="1">
      <c r="A10" s="17" t="s">
        <v>5</v>
      </c>
      <c r="B10" s="3" t="s">
        <v>15</v>
      </c>
      <c r="C10" s="1" t="s">
        <v>47</v>
      </c>
      <c r="D10" s="7">
        <v>658</v>
      </c>
      <c r="E10" s="4">
        <v>2.61</v>
      </c>
      <c r="F10" s="4">
        <f t="shared" si="0"/>
        <v>1717.3799999999999</v>
      </c>
      <c r="G10" s="18">
        <v>0.23</v>
      </c>
      <c r="H10" s="4">
        <f t="shared" si="1"/>
        <v>394.99739999999997</v>
      </c>
      <c r="I10" s="4">
        <f t="shared" si="2"/>
        <v>2112.3773999999999</v>
      </c>
      <c r="J10" s="19">
        <f t="shared" si="3"/>
        <v>3.2102999999999997</v>
      </c>
      <c r="K10" s="9">
        <v>58</v>
      </c>
    </row>
    <row r="11" spans="1:11" ht="27.75" customHeight="1">
      <c r="A11" s="17" t="s">
        <v>6</v>
      </c>
      <c r="B11" s="6" t="s">
        <v>56</v>
      </c>
      <c r="C11" s="1" t="s">
        <v>47</v>
      </c>
      <c r="D11" s="7">
        <v>3206</v>
      </c>
      <c r="E11" s="4">
        <v>1.1100000000000001</v>
      </c>
      <c r="F11" s="4">
        <f t="shared" si="0"/>
        <v>3558.6600000000003</v>
      </c>
      <c r="G11" s="18">
        <v>0.23</v>
      </c>
      <c r="H11" s="4">
        <f t="shared" si="1"/>
        <v>818.49180000000013</v>
      </c>
      <c r="I11" s="4">
        <f t="shared" si="2"/>
        <v>4377.1518000000005</v>
      </c>
      <c r="J11" s="19">
        <f t="shared" si="3"/>
        <v>1.3653000000000002</v>
      </c>
      <c r="K11" s="9">
        <v>34</v>
      </c>
    </row>
    <row r="12" spans="1:11" ht="57" customHeight="1">
      <c r="A12" s="17" t="s">
        <v>7</v>
      </c>
      <c r="B12" s="3" t="s">
        <v>55</v>
      </c>
      <c r="C12" s="1" t="s">
        <v>47</v>
      </c>
      <c r="D12" s="7">
        <v>2062</v>
      </c>
      <c r="E12" s="4">
        <v>3.22</v>
      </c>
      <c r="F12" s="4">
        <f t="shared" si="0"/>
        <v>6639.64</v>
      </c>
      <c r="G12" s="18">
        <v>0.23</v>
      </c>
      <c r="H12" s="4">
        <f t="shared" si="1"/>
        <v>1527.1172000000001</v>
      </c>
      <c r="I12" s="4">
        <f t="shared" si="2"/>
        <v>8166.7572</v>
      </c>
      <c r="J12" s="19">
        <f t="shared" si="3"/>
        <v>3.9605999999999999</v>
      </c>
      <c r="K12" s="9">
        <v>158</v>
      </c>
    </row>
    <row r="13" spans="1:11" ht="30" customHeight="1">
      <c r="A13" s="17" t="s">
        <v>8</v>
      </c>
      <c r="B13" s="6" t="s">
        <v>91</v>
      </c>
      <c r="C13" s="1" t="s">
        <v>54</v>
      </c>
      <c r="D13" s="7">
        <v>288</v>
      </c>
      <c r="E13" s="4">
        <v>10.55</v>
      </c>
      <c r="F13" s="4">
        <f t="shared" si="0"/>
        <v>3038.4</v>
      </c>
      <c r="G13" s="18">
        <v>0.23</v>
      </c>
      <c r="H13" s="4">
        <f t="shared" si="1"/>
        <v>698.83200000000011</v>
      </c>
      <c r="I13" s="4">
        <f t="shared" si="2"/>
        <v>3737.232</v>
      </c>
      <c r="J13" s="19">
        <f t="shared" si="3"/>
        <v>12.9765</v>
      </c>
      <c r="K13" s="9">
        <v>40</v>
      </c>
    </row>
    <row r="14" spans="1:11" ht="27.75" customHeight="1">
      <c r="A14" s="17" t="s">
        <v>9</v>
      </c>
      <c r="B14" s="3" t="s">
        <v>59</v>
      </c>
      <c r="C14" s="1" t="s">
        <v>47</v>
      </c>
      <c r="D14" s="7">
        <v>11</v>
      </c>
      <c r="E14" s="4">
        <v>5.1100000000000003</v>
      </c>
      <c r="F14" s="4">
        <f t="shared" si="0"/>
        <v>56.21</v>
      </c>
      <c r="G14" s="18">
        <v>0.23</v>
      </c>
      <c r="H14" s="4">
        <f t="shared" si="1"/>
        <v>12.9283</v>
      </c>
      <c r="I14" s="4">
        <f t="shared" si="2"/>
        <v>69.138300000000001</v>
      </c>
      <c r="J14" s="19">
        <f t="shared" si="3"/>
        <v>6.2853000000000003</v>
      </c>
    </row>
    <row r="15" spans="1:11" ht="27" customHeight="1">
      <c r="A15" s="17" t="s">
        <v>10</v>
      </c>
      <c r="B15" s="3" t="s">
        <v>102</v>
      </c>
      <c r="C15" s="1" t="s">
        <v>47</v>
      </c>
      <c r="D15" s="7">
        <v>16</v>
      </c>
      <c r="E15" s="4">
        <v>5.33</v>
      </c>
      <c r="F15" s="4">
        <f t="shared" si="0"/>
        <v>85.28</v>
      </c>
      <c r="G15" s="18">
        <v>0.23</v>
      </c>
      <c r="H15" s="4">
        <f t="shared" si="1"/>
        <v>19.6144</v>
      </c>
      <c r="I15" s="4">
        <f t="shared" si="2"/>
        <v>104.8944</v>
      </c>
      <c r="J15" s="19">
        <f t="shared" si="3"/>
        <v>6.5559000000000003</v>
      </c>
      <c r="K15" s="9">
        <v>1</v>
      </c>
    </row>
    <row r="16" spans="1:11" ht="27.75" customHeight="1">
      <c r="A16" s="17" t="s">
        <v>11</v>
      </c>
      <c r="B16" s="6" t="s">
        <v>0</v>
      </c>
      <c r="C16" s="1" t="s">
        <v>54</v>
      </c>
      <c r="D16" s="7">
        <v>254</v>
      </c>
      <c r="E16" s="4">
        <v>0.83</v>
      </c>
      <c r="F16" s="4">
        <f t="shared" si="0"/>
        <v>210.82</v>
      </c>
      <c r="G16" s="18">
        <v>0.23</v>
      </c>
      <c r="H16" s="4">
        <f t="shared" si="1"/>
        <v>48.488599999999998</v>
      </c>
      <c r="I16" s="4">
        <f t="shared" si="2"/>
        <v>259.30860000000001</v>
      </c>
      <c r="J16" s="19">
        <f t="shared" si="3"/>
        <v>1.0209000000000001</v>
      </c>
      <c r="K16" s="9">
        <v>50</v>
      </c>
    </row>
    <row r="17" spans="1:11" ht="27.75" customHeight="1">
      <c r="A17" s="17" t="s">
        <v>12</v>
      </c>
      <c r="B17" s="6" t="s">
        <v>93</v>
      </c>
      <c r="C17" s="1" t="s">
        <v>47</v>
      </c>
      <c r="D17" s="7">
        <v>4</v>
      </c>
      <c r="E17" s="4">
        <v>4.7699999999999996</v>
      </c>
      <c r="F17" s="4">
        <f t="shared" si="0"/>
        <v>19.079999999999998</v>
      </c>
      <c r="G17" s="18">
        <v>0.23</v>
      </c>
      <c r="H17" s="4">
        <f t="shared" si="1"/>
        <v>4.3883999999999999</v>
      </c>
      <c r="I17" s="4">
        <f t="shared" si="2"/>
        <v>23.468399999999999</v>
      </c>
      <c r="J17" s="19">
        <f t="shared" si="3"/>
        <v>5.8670999999999998</v>
      </c>
    </row>
    <row r="18" spans="1:11" ht="30" customHeight="1">
      <c r="A18" s="17" t="s">
        <v>13</v>
      </c>
      <c r="B18" s="3" t="s">
        <v>92</v>
      </c>
      <c r="C18" s="1" t="s">
        <v>47</v>
      </c>
      <c r="D18" s="7">
        <v>4</v>
      </c>
      <c r="E18" s="4">
        <v>16.649999999999999</v>
      </c>
      <c r="F18" s="4">
        <f t="shared" si="0"/>
        <v>66.599999999999994</v>
      </c>
      <c r="G18" s="18">
        <v>0.23</v>
      </c>
      <c r="H18" s="4">
        <f t="shared" si="1"/>
        <v>15.318</v>
      </c>
      <c r="I18" s="4">
        <f t="shared" si="2"/>
        <v>81.917999999999992</v>
      </c>
      <c r="J18" s="19">
        <f t="shared" si="3"/>
        <v>20.479499999999998</v>
      </c>
    </row>
    <row r="19" spans="1:11" ht="24.95" customHeight="1">
      <c r="A19" s="17" t="s">
        <v>14</v>
      </c>
      <c r="B19" s="6" t="s">
        <v>49</v>
      </c>
      <c r="C19" s="1" t="s">
        <v>54</v>
      </c>
      <c r="D19" s="7">
        <v>862</v>
      </c>
      <c r="E19" s="4">
        <v>1.58</v>
      </c>
      <c r="F19" s="4">
        <f t="shared" si="0"/>
        <v>1361.96</v>
      </c>
      <c r="G19" s="18">
        <v>0.23</v>
      </c>
      <c r="H19" s="4">
        <f t="shared" si="1"/>
        <v>313.25080000000003</v>
      </c>
      <c r="I19" s="4">
        <f t="shared" si="2"/>
        <v>1675.2108000000001</v>
      </c>
      <c r="J19" s="19">
        <f t="shared" si="3"/>
        <v>1.9434</v>
      </c>
      <c r="K19" s="9">
        <v>113</v>
      </c>
    </row>
    <row r="20" spans="1:11" ht="24.95" customHeight="1">
      <c r="A20" s="17" t="s">
        <v>40</v>
      </c>
      <c r="B20" s="6" t="s">
        <v>65</v>
      </c>
      <c r="C20" s="1" t="s">
        <v>54</v>
      </c>
      <c r="D20" s="7">
        <v>776</v>
      </c>
      <c r="E20" s="4">
        <v>2.4300000000000002</v>
      </c>
      <c r="F20" s="4">
        <f t="shared" si="0"/>
        <v>1885.68</v>
      </c>
      <c r="G20" s="18">
        <v>0.23</v>
      </c>
      <c r="H20" s="4">
        <f t="shared" si="1"/>
        <v>433.70640000000003</v>
      </c>
      <c r="I20" s="4">
        <f t="shared" si="2"/>
        <v>2319.3864000000003</v>
      </c>
      <c r="J20" s="19">
        <f t="shared" si="3"/>
        <v>2.9889000000000006</v>
      </c>
      <c r="K20" s="9">
        <v>85</v>
      </c>
    </row>
    <row r="21" spans="1:11" ht="24.95" customHeight="1">
      <c r="A21" s="17" t="s">
        <v>41</v>
      </c>
      <c r="B21" s="6" t="s">
        <v>48</v>
      </c>
      <c r="C21" s="1" t="s">
        <v>54</v>
      </c>
      <c r="D21" s="7">
        <v>714</v>
      </c>
      <c r="E21" s="4">
        <v>1.78</v>
      </c>
      <c r="F21" s="4">
        <f t="shared" si="0"/>
        <v>1270.92</v>
      </c>
      <c r="G21" s="18">
        <v>0.23</v>
      </c>
      <c r="H21" s="4">
        <f t="shared" si="1"/>
        <v>292.31160000000006</v>
      </c>
      <c r="I21" s="4">
        <f t="shared" si="2"/>
        <v>1563.2316000000001</v>
      </c>
      <c r="J21" s="19">
        <f t="shared" si="3"/>
        <v>2.1894</v>
      </c>
      <c r="K21" s="9">
        <v>66</v>
      </c>
    </row>
    <row r="22" spans="1:11" ht="24.95" customHeight="1">
      <c r="A22" s="17" t="s">
        <v>42</v>
      </c>
      <c r="B22" s="20" t="s">
        <v>72</v>
      </c>
      <c r="C22" s="1" t="s">
        <v>54</v>
      </c>
      <c r="D22" s="7">
        <v>12</v>
      </c>
      <c r="E22" s="4">
        <v>2.87</v>
      </c>
      <c r="F22" s="4">
        <f t="shared" si="0"/>
        <v>34.44</v>
      </c>
      <c r="G22" s="18">
        <v>0.23</v>
      </c>
      <c r="H22" s="4">
        <f t="shared" si="1"/>
        <v>7.9211999999999998</v>
      </c>
      <c r="I22" s="4">
        <f t="shared" si="2"/>
        <v>42.361199999999997</v>
      </c>
      <c r="J22" s="19">
        <f t="shared" si="3"/>
        <v>3.5300999999999996</v>
      </c>
      <c r="K22" s="9">
        <v>2</v>
      </c>
    </row>
    <row r="23" spans="1:11" ht="24.95" customHeight="1">
      <c r="A23" s="17" t="s">
        <v>43</v>
      </c>
      <c r="B23" s="6" t="s">
        <v>64</v>
      </c>
      <c r="C23" s="1" t="s">
        <v>54</v>
      </c>
      <c r="D23" s="7">
        <v>100</v>
      </c>
      <c r="E23" s="4">
        <v>1.78</v>
      </c>
      <c r="F23" s="4">
        <f t="shared" si="0"/>
        <v>178</v>
      </c>
      <c r="G23" s="18">
        <v>0.23</v>
      </c>
      <c r="H23" s="4">
        <f t="shared" si="1"/>
        <v>40.940000000000005</v>
      </c>
      <c r="I23" s="4">
        <f t="shared" si="2"/>
        <v>218.94</v>
      </c>
      <c r="J23" s="19">
        <f t="shared" si="3"/>
        <v>2.1894</v>
      </c>
      <c r="K23" s="9">
        <v>33</v>
      </c>
    </row>
    <row r="24" spans="1:11" ht="24.95" customHeight="1">
      <c r="A24" s="17" t="s">
        <v>44</v>
      </c>
      <c r="B24" s="6" t="s">
        <v>94</v>
      </c>
      <c r="C24" s="1" t="s">
        <v>54</v>
      </c>
      <c r="D24" s="7">
        <v>6</v>
      </c>
      <c r="E24" s="4">
        <v>12.17</v>
      </c>
      <c r="F24" s="4">
        <f t="shared" si="0"/>
        <v>73.02</v>
      </c>
      <c r="G24" s="18">
        <v>0.23</v>
      </c>
      <c r="H24" s="4">
        <f t="shared" si="1"/>
        <v>16.794599999999999</v>
      </c>
      <c r="I24" s="4">
        <f t="shared" si="2"/>
        <v>89.814599999999999</v>
      </c>
      <c r="J24" s="19">
        <f t="shared" si="3"/>
        <v>14.969099999999999</v>
      </c>
    </row>
    <row r="25" spans="1:11" ht="24.95" customHeight="1">
      <c r="A25" s="17" t="s">
        <v>45</v>
      </c>
      <c r="B25" s="6" t="s">
        <v>36</v>
      </c>
      <c r="C25" s="1" t="s">
        <v>47</v>
      </c>
      <c r="D25" s="7">
        <v>245</v>
      </c>
      <c r="E25" s="4">
        <v>0.33</v>
      </c>
      <c r="F25" s="4">
        <f t="shared" si="0"/>
        <v>80.850000000000009</v>
      </c>
      <c r="G25" s="18">
        <v>0.23</v>
      </c>
      <c r="H25" s="4">
        <f t="shared" si="1"/>
        <v>18.595500000000001</v>
      </c>
      <c r="I25" s="4">
        <f t="shared" si="2"/>
        <v>99.44550000000001</v>
      </c>
      <c r="J25" s="19">
        <f t="shared" si="3"/>
        <v>0.40590000000000004</v>
      </c>
      <c r="K25" s="9">
        <v>2</v>
      </c>
    </row>
    <row r="26" spans="1:11" ht="24.95" customHeight="1">
      <c r="A26" s="17" t="s">
        <v>46</v>
      </c>
      <c r="B26" s="6" t="s">
        <v>37</v>
      </c>
      <c r="C26" s="1" t="s">
        <v>47</v>
      </c>
      <c r="D26" s="7">
        <v>765</v>
      </c>
      <c r="E26" s="4">
        <v>0.22</v>
      </c>
      <c r="F26" s="4">
        <f t="shared" si="0"/>
        <v>168.3</v>
      </c>
      <c r="G26" s="18">
        <v>0.23</v>
      </c>
      <c r="H26" s="4">
        <f t="shared" si="1"/>
        <v>38.709000000000003</v>
      </c>
      <c r="I26" s="4">
        <f t="shared" si="2"/>
        <v>207.00900000000001</v>
      </c>
      <c r="J26" s="19">
        <f t="shared" si="3"/>
        <v>0.27060000000000001</v>
      </c>
      <c r="K26" s="9">
        <v>25</v>
      </c>
    </row>
    <row r="27" spans="1:11" ht="24.95" customHeight="1">
      <c r="A27" s="17" t="s">
        <v>50</v>
      </c>
      <c r="B27" s="6" t="s">
        <v>66</v>
      </c>
      <c r="C27" s="1" t="s">
        <v>47</v>
      </c>
      <c r="D27" s="7">
        <v>9</v>
      </c>
      <c r="E27" s="4">
        <v>6.44</v>
      </c>
      <c r="F27" s="4">
        <f t="shared" si="0"/>
        <v>57.96</v>
      </c>
      <c r="G27" s="18">
        <v>0.23</v>
      </c>
      <c r="H27" s="4">
        <f t="shared" si="1"/>
        <v>13.3308</v>
      </c>
      <c r="I27" s="4">
        <f t="shared" si="2"/>
        <v>71.290800000000004</v>
      </c>
      <c r="J27" s="19">
        <f t="shared" si="3"/>
        <v>7.9212000000000007</v>
      </c>
      <c r="K27" s="9">
        <v>2</v>
      </c>
    </row>
    <row r="28" spans="1:11" ht="24.95" customHeight="1">
      <c r="A28" s="17" t="s">
        <v>51</v>
      </c>
      <c r="B28" s="6" t="s">
        <v>67</v>
      </c>
      <c r="C28" s="1" t="s">
        <v>47</v>
      </c>
      <c r="D28" s="7">
        <v>26</v>
      </c>
      <c r="E28" s="4">
        <v>1.76</v>
      </c>
      <c r="F28" s="4">
        <f t="shared" si="0"/>
        <v>45.76</v>
      </c>
      <c r="G28" s="18">
        <v>0.23</v>
      </c>
      <c r="H28" s="4">
        <f t="shared" si="1"/>
        <v>10.524800000000001</v>
      </c>
      <c r="I28" s="4">
        <f t="shared" si="2"/>
        <v>56.284799999999997</v>
      </c>
      <c r="J28" s="19">
        <f t="shared" si="3"/>
        <v>2.1648000000000001</v>
      </c>
      <c r="K28" s="9">
        <v>4</v>
      </c>
    </row>
    <row r="29" spans="1:11" ht="24.95" customHeight="1" thickBot="1">
      <c r="A29" s="21" t="s">
        <v>74</v>
      </c>
      <c r="B29" s="22" t="s">
        <v>75</v>
      </c>
      <c r="C29" s="2" t="s">
        <v>47</v>
      </c>
      <c r="D29" s="8">
        <v>6</v>
      </c>
      <c r="E29" s="5">
        <v>1.91</v>
      </c>
      <c r="F29" s="5">
        <f t="shared" si="0"/>
        <v>11.459999999999999</v>
      </c>
      <c r="G29" s="23">
        <v>0.23</v>
      </c>
      <c r="H29" s="5">
        <f t="shared" si="1"/>
        <v>2.6357999999999997</v>
      </c>
      <c r="I29" s="5">
        <f t="shared" si="2"/>
        <v>14.095799999999999</v>
      </c>
      <c r="J29" s="24">
        <f t="shared" si="3"/>
        <v>2.3492999999999999</v>
      </c>
    </row>
    <row r="30" spans="1:11" ht="32.25" customHeight="1">
      <c r="A30" s="46"/>
      <c r="B30" s="47"/>
      <c r="C30" s="46"/>
      <c r="D30" s="61"/>
      <c r="E30" s="29"/>
      <c r="F30" s="29"/>
      <c r="G30" s="62"/>
      <c r="H30" s="29"/>
      <c r="I30" s="29"/>
      <c r="J30" s="29"/>
    </row>
    <row r="31" spans="1:11" ht="16.5" customHeight="1" thickBot="1">
      <c r="B31" s="25"/>
      <c r="F31" s="58">
        <f>SUM(F6:F29)</f>
        <v>24400.179999999993</v>
      </c>
      <c r="G31" s="58"/>
      <c r="H31" s="84">
        <f>SUM(H6:H29)</f>
        <v>5612.0414000000001</v>
      </c>
      <c r="I31" s="59">
        <f>SUM(I6:I29)</f>
        <v>30012.221400000002</v>
      </c>
      <c r="J31" s="10"/>
    </row>
    <row r="32" spans="1:11" ht="16.5" customHeight="1">
      <c r="B32" s="66" t="s">
        <v>99</v>
      </c>
      <c r="C32" s="67"/>
      <c r="D32" s="67"/>
      <c r="E32" s="81">
        <v>1.23E-2</v>
      </c>
      <c r="F32" s="68">
        <f>F31*E32</f>
        <v>300.12221399999993</v>
      </c>
      <c r="G32" s="69"/>
      <c r="H32" s="67"/>
      <c r="I32" s="70"/>
      <c r="J32" s="10"/>
    </row>
    <row r="33" spans="1:11" ht="17.25" customHeight="1">
      <c r="B33" s="71" t="s">
        <v>97</v>
      </c>
      <c r="C33" s="10"/>
      <c r="D33" s="10"/>
      <c r="E33" s="63"/>
      <c r="F33" s="64">
        <f>F31+F32</f>
        <v>24700.302213999992</v>
      </c>
      <c r="G33" s="65"/>
      <c r="H33" s="10"/>
      <c r="I33" s="72"/>
      <c r="J33" s="10"/>
    </row>
    <row r="34" spans="1:11" ht="16.5" customHeight="1" thickBot="1">
      <c r="B34" s="73" t="s">
        <v>98</v>
      </c>
      <c r="C34" s="74"/>
      <c r="D34" s="74"/>
      <c r="E34" s="74"/>
      <c r="F34" s="75">
        <f>F33/4.1749</f>
        <v>5916.3817610002616</v>
      </c>
      <c r="G34" s="76"/>
      <c r="H34" s="74"/>
      <c r="I34" s="77"/>
      <c r="J34" s="78"/>
    </row>
    <row r="35" spans="1:11" ht="16.5" customHeight="1">
      <c r="B35" s="25"/>
      <c r="E35" s="155"/>
      <c r="F35" s="155"/>
      <c r="G35" s="155"/>
      <c r="H35" s="155"/>
      <c r="I35" s="155"/>
      <c r="J35" s="155"/>
    </row>
    <row r="36" spans="1:11" ht="53.25" customHeight="1">
      <c r="B36" s="25"/>
      <c r="E36" s="87"/>
      <c r="F36" s="87"/>
      <c r="G36" s="87"/>
      <c r="H36" s="87"/>
      <c r="I36" s="87"/>
      <c r="J36" s="87"/>
    </row>
    <row r="37" spans="1:11" ht="69.75" customHeight="1">
      <c r="B37" s="136" t="s">
        <v>104</v>
      </c>
      <c r="C37" s="137"/>
      <c r="F37" s="133"/>
      <c r="G37" s="134"/>
      <c r="H37" s="134"/>
      <c r="I37" s="134"/>
      <c r="J37" s="135"/>
    </row>
    <row r="38" spans="1:11" ht="18" customHeight="1">
      <c r="F38" s="154" t="s">
        <v>103</v>
      </c>
      <c r="G38" s="154"/>
      <c r="H38" s="154"/>
      <c r="I38" s="154"/>
      <c r="J38" s="154"/>
    </row>
    <row r="39" spans="1:11" ht="36.75" customHeight="1" thickBot="1">
      <c r="B39" s="152" t="s">
        <v>106</v>
      </c>
      <c r="C39" s="153"/>
      <c r="D39" s="138"/>
      <c r="E39" s="138"/>
      <c r="F39" s="60"/>
      <c r="G39" s="60"/>
      <c r="H39" s="138" t="s">
        <v>107</v>
      </c>
      <c r="I39" s="138"/>
      <c r="J39" s="138"/>
    </row>
    <row r="40" spans="1:11" ht="31.5">
      <c r="A40" s="11" t="s">
        <v>16</v>
      </c>
      <c r="B40" s="12" t="s">
        <v>17</v>
      </c>
      <c r="C40" s="12" t="s">
        <v>18</v>
      </c>
      <c r="D40" s="12" t="s">
        <v>19</v>
      </c>
      <c r="E40" s="12" t="s">
        <v>20</v>
      </c>
      <c r="F40" s="12" t="s">
        <v>21</v>
      </c>
      <c r="G40" s="32" t="s">
        <v>22</v>
      </c>
      <c r="H40" s="12" t="s">
        <v>23</v>
      </c>
      <c r="I40" s="13" t="s">
        <v>24</v>
      </c>
      <c r="J40" s="52" t="s">
        <v>25</v>
      </c>
    </row>
    <row r="41" spans="1:11">
      <c r="A41" s="14" t="s">
        <v>26</v>
      </c>
      <c r="B41" s="15" t="s">
        <v>27</v>
      </c>
      <c r="C41" s="15" t="s">
        <v>28</v>
      </c>
      <c r="D41" s="15" t="s">
        <v>29</v>
      </c>
      <c r="E41" s="15" t="s">
        <v>30</v>
      </c>
      <c r="F41" s="15" t="s">
        <v>31</v>
      </c>
      <c r="G41" s="33" t="s">
        <v>32</v>
      </c>
      <c r="H41" s="15" t="s">
        <v>33</v>
      </c>
      <c r="I41" s="16" t="s">
        <v>34</v>
      </c>
      <c r="J41" s="53" t="s">
        <v>35</v>
      </c>
    </row>
    <row r="42" spans="1:11" ht="26.25" thickBot="1">
      <c r="A42" s="21" t="s">
        <v>1</v>
      </c>
      <c r="B42" s="36" t="s">
        <v>109</v>
      </c>
      <c r="C42" s="2" t="s">
        <v>54</v>
      </c>
      <c r="D42" s="8">
        <v>1705</v>
      </c>
      <c r="E42" s="5">
        <v>8.9499999999999993</v>
      </c>
      <c r="F42" s="5">
        <f>D42*E42</f>
        <v>15259.749999999998</v>
      </c>
      <c r="G42" s="23">
        <v>0.08</v>
      </c>
      <c r="H42" s="5">
        <f>F42*G42</f>
        <v>1220.78</v>
      </c>
      <c r="I42" s="82">
        <f t="shared" ref="I42" si="4">(D42*E42)*G42+PRODUCT(D42:E42)</f>
        <v>16480.53</v>
      </c>
      <c r="J42" s="83">
        <f>I42/D42</f>
        <v>9.6659999999999986</v>
      </c>
      <c r="K42" s="9" t="s">
        <v>96</v>
      </c>
    </row>
    <row r="43" spans="1:11">
      <c r="B43" s="25"/>
      <c r="D43" s="50"/>
    </row>
    <row r="44" spans="1:11">
      <c r="B44" s="25"/>
    </row>
    <row r="45" spans="1:11" ht="13.5" thickBot="1">
      <c r="B45" s="25"/>
      <c r="F45" s="51">
        <f>SUM(F42:F42)</f>
        <v>15259.749999999998</v>
      </c>
      <c r="G45" s="43"/>
      <c r="H45" s="56">
        <f>SUM(H42:H42)</f>
        <v>1220.78</v>
      </c>
      <c r="I45" s="51">
        <f>SUM(I42:I42)</f>
        <v>16480.53</v>
      </c>
    </row>
    <row r="46" spans="1:11">
      <c r="B46" s="66" t="s">
        <v>99</v>
      </c>
      <c r="C46" s="67"/>
      <c r="D46" s="67"/>
      <c r="E46" s="81">
        <v>1.23E-2</v>
      </c>
      <c r="F46" s="68">
        <f>F45*E46</f>
        <v>187.69492499999998</v>
      </c>
      <c r="G46" s="69"/>
      <c r="H46" s="67"/>
      <c r="I46" s="70"/>
    </row>
    <row r="47" spans="1:11">
      <c r="B47" s="71" t="s">
        <v>97</v>
      </c>
      <c r="C47" s="10"/>
      <c r="D47" s="10"/>
      <c r="E47" s="63"/>
      <c r="F47" s="64">
        <f>F45+F46</f>
        <v>15447.444924999998</v>
      </c>
      <c r="G47" s="65"/>
      <c r="H47" s="10"/>
      <c r="I47" s="72"/>
    </row>
    <row r="48" spans="1:11" ht="13.5" thickBot="1">
      <c r="B48" s="73" t="s">
        <v>98</v>
      </c>
      <c r="C48" s="74"/>
      <c r="D48" s="74"/>
      <c r="E48" s="74"/>
      <c r="F48" s="75">
        <f>F47/4.1749</f>
        <v>3700.0754329445012</v>
      </c>
      <c r="G48" s="76"/>
      <c r="H48" s="74"/>
      <c r="I48" s="77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  <row r="75" spans="2:2">
      <c r="B75" s="25"/>
    </row>
    <row r="76" spans="2:2">
      <c r="B76" s="25"/>
    </row>
    <row r="77" spans="2:2">
      <c r="B77" s="25"/>
    </row>
    <row r="78" spans="2:2">
      <c r="B78" s="25"/>
    </row>
    <row r="79" spans="2:2">
      <c r="B79" s="25"/>
    </row>
    <row r="80" spans="2:2">
      <c r="B80" s="25"/>
    </row>
    <row r="81" spans="2:2">
      <c r="B81" s="25"/>
    </row>
    <row r="82" spans="2:2">
      <c r="B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  <row r="95" spans="2:2">
      <c r="B95" s="25"/>
    </row>
    <row r="96" spans="2:2">
      <c r="B96" s="25"/>
    </row>
    <row r="97" spans="2:2">
      <c r="B97" s="25"/>
    </row>
    <row r="98" spans="2:2">
      <c r="B98" s="25"/>
    </row>
    <row r="99" spans="2:2">
      <c r="B99" s="25"/>
    </row>
    <row r="100" spans="2:2">
      <c r="B100" s="25"/>
    </row>
    <row r="101" spans="2:2">
      <c r="B101" s="25"/>
    </row>
    <row r="102" spans="2:2">
      <c r="B102" s="25"/>
    </row>
    <row r="103" spans="2:2">
      <c r="B103" s="25"/>
    </row>
    <row r="104" spans="2:2">
      <c r="B104" s="25"/>
    </row>
    <row r="105" spans="2:2">
      <c r="B105" s="25"/>
    </row>
    <row r="106" spans="2:2">
      <c r="B106" s="25"/>
    </row>
    <row r="107" spans="2:2">
      <c r="B107" s="25"/>
    </row>
    <row r="108" spans="2:2">
      <c r="B108" s="25"/>
    </row>
    <row r="109" spans="2:2">
      <c r="B109" s="25"/>
    </row>
    <row r="110" spans="2:2">
      <c r="B110" s="25"/>
    </row>
    <row r="111" spans="2:2">
      <c r="B111" s="25"/>
    </row>
    <row r="112" spans="2:2">
      <c r="B112" s="25"/>
    </row>
    <row r="113" spans="2:2">
      <c r="B113" s="25"/>
    </row>
    <row r="114" spans="2:2">
      <c r="B114" s="25"/>
    </row>
    <row r="115" spans="2:2">
      <c r="B115" s="25"/>
    </row>
    <row r="116" spans="2:2">
      <c r="B116" s="25"/>
    </row>
    <row r="117" spans="2:2">
      <c r="B117" s="25"/>
    </row>
    <row r="118" spans="2:2">
      <c r="B118" s="25"/>
    </row>
    <row r="119" spans="2:2">
      <c r="B119" s="25"/>
    </row>
    <row r="120" spans="2:2">
      <c r="B120" s="25"/>
    </row>
    <row r="121" spans="2:2">
      <c r="B121" s="25"/>
    </row>
    <row r="122" spans="2:2">
      <c r="B122" s="25"/>
    </row>
  </sheetData>
  <mergeCells count="13">
    <mergeCell ref="B1:C1"/>
    <mergeCell ref="F1:J1"/>
    <mergeCell ref="F2:J2"/>
    <mergeCell ref="B3:C3"/>
    <mergeCell ref="D3:E3"/>
    <mergeCell ref="H3:J3"/>
    <mergeCell ref="E35:J35"/>
    <mergeCell ref="B37:C37"/>
    <mergeCell ref="F37:J37"/>
    <mergeCell ref="F38:J38"/>
    <mergeCell ref="B39:C39"/>
    <mergeCell ref="D39:E39"/>
    <mergeCell ref="H39:J39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  <headerFooter alignWithMargins="0"/>
  <rowBreaks count="2" manualBreakCount="2">
    <brk id="15" max="10" man="1"/>
    <brk id="35" max="10" man="1"/>
  </rowBreaks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94"/>
  <sheetViews>
    <sheetView topLeftCell="A7" zoomScaleNormal="100" workbookViewId="0">
      <selection activeCell="N19" sqref="N19"/>
    </sheetView>
  </sheetViews>
  <sheetFormatPr defaultRowHeight="12.75"/>
  <cols>
    <col min="1" max="1" width="4" style="9" customWidth="1"/>
    <col min="2" max="2" width="59.42578125" style="10" customWidth="1"/>
    <col min="3" max="3" width="5.140625" style="9" customWidth="1"/>
    <col min="4" max="4" width="10.140625" style="9" bestFit="1" customWidth="1"/>
    <col min="5" max="5" width="9.28515625" style="9" bestFit="1" customWidth="1"/>
    <col min="6" max="6" width="13.85546875" style="9" bestFit="1" customWidth="1"/>
    <col min="7" max="7" width="8.42578125" style="9" customWidth="1"/>
    <col min="8" max="8" width="10.140625" style="9" bestFit="1" customWidth="1"/>
    <col min="9" max="9" width="11.42578125" style="9" customWidth="1"/>
    <col min="10" max="10" width="9.28515625" style="9" bestFit="1" customWidth="1"/>
    <col min="11" max="11" width="8" style="9" customWidth="1"/>
    <col min="12" max="12" width="9.140625" style="9"/>
    <col min="13" max="13" width="9.28515625" style="9" bestFit="1" customWidth="1"/>
    <col min="14" max="16384" width="9.140625" style="9"/>
  </cols>
  <sheetData>
    <row r="1" spans="1:11" ht="24" customHeight="1">
      <c r="B1" s="25"/>
      <c r="E1" s="155"/>
      <c r="F1" s="155"/>
      <c r="G1" s="155"/>
      <c r="H1" s="155"/>
      <c r="I1" s="155"/>
      <c r="J1" s="155"/>
    </row>
    <row r="2" spans="1:11" ht="28.5" customHeight="1">
      <c r="B2" s="25"/>
      <c r="E2" s="91"/>
      <c r="F2" s="91"/>
      <c r="G2" s="91"/>
      <c r="H2" s="91"/>
      <c r="I2" s="91"/>
      <c r="J2" s="91"/>
    </row>
    <row r="3" spans="1:11" ht="69.75" customHeight="1">
      <c r="B3" s="136" t="s">
        <v>104</v>
      </c>
      <c r="C3" s="137"/>
      <c r="F3" s="133"/>
      <c r="G3" s="134"/>
      <c r="H3" s="134"/>
      <c r="I3" s="134"/>
      <c r="J3" s="135"/>
    </row>
    <row r="4" spans="1:11" ht="18" customHeight="1">
      <c r="B4" s="164" t="s">
        <v>126</v>
      </c>
      <c r="C4" s="165"/>
      <c r="D4" s="165"/>
      <c r="E4" s="165"/>
      <c r="F4" s="154" t="s">
        <v>103</v>
      </c>
      <c r="G4" s="154"/>
      <c r="H4" s="154"/>
      <c r="I4" s="154"/>
      <c r="J4" s="154"/>
    </row>
    <row r="5" spans="1:11" ht="36.75" customHeight="1" thickBot="1">
      <c r="B5" s="152" t="s">
        <v>106</v>
      </c>
      <c r="C5" s="153"/>
      <c r="D5" s="138"/>
      <c r="E5" s="138"/>
      <c r="F5" s="60"/>
      <c r="G5" s="60"/>
      <c r="H5" s="138" t="s">
        <v>87</v>
      </c>
      <c r="I5" s="138"/>
      <c r="J5" s="138"/>
    </row>
    <row r="6" spans="1:11" ht="31.5">
      <c r="A6" s="11" t="s">
        <v>16</v>
      </c>
      <c r="B6" s="12" t="s">
        <v>17</v>
      </c>
      <c r="C6" s="12" t="s">
        <v>18</v>
      </c>
      <c r="D6" s="12" t="s">
        <v>19</v>
      </c>
      <c r="E6" s="12" t="s">
        <v>20</v>
      </c>
      <c r="F6" s="12" t="s">
        <v>21</v>
      </c>
      <c r="G6" s="32" t="s">
        <v>22</v>
      </c>
      <c r="H6" s="12" t="s">
        <v>23</v>
      </c>
      <c r="I6" s="13" t="s">
        <v>24</v>
      </c>
      <c r="J6" s="52" t="s">
        <v>25</v>
      </c>
    </row>
    <row r="7" spans="1:11">
      <c r="A7" s="14" t="s">
        <v>26</v>
      </c>
      <c r="B7" s="15" t="s">
        <v>27</v>
      </c>
      <c r="C7" s="15" t="s">
        <v>28</v>
      </c>
      <c r="D7" s="15" t="s">
        <v>29</v>
      </c>
      <c r="E7" s="15" t="s">
        <v>30</v>
      </c>
      <c r="F7" s="15" t="s">
        <v>31</v>
      </c>
      <c r="G7" s="33" t="s">
        <v>32</v>
      </c>
      <c r="H7" s="15" t="s">
        <v>110</v>
      </c>
      <c r="I7" s="16" t="s">
        <v>34</v>
      </c>
      <c r="J7" s="53" t="s">
        <v>35</v>
      </c>
    </row>
    <row r="8" spans="1:11" ht="58.5" customHeight="1" thickBot="1">
      <c r="A8" s="21" t="s">
        <v>1</v>
      </c>
      <c r="B8" s="36" t="s">
        <v>111</v>
      </c>
      <c r="C8" s="2" t="s">
        <v>54</v>
      </c>
      <c r="D8" s="8">
        <v>1705</v>
      </c>
      <c r="E8" s="5"/>
      <c r="F8" s="5"/>
      <c r="G8" s="23"/>
      <c r="H8" s="5"/>
      <c r="I8" s="82"/>
      <c r="J8" s="83"/>
    </row>
    <row r="9" spans="1:11" ht="20.100000000000001" customHeight="1">
      <c r="A9" s="46"/>
      <c r="B9" s="92"/>
      <c r="C9" s="46"/>
      <c r="D9" s="61"/>
      <c r="E9" s="29"/>
      <c r="F9" s="29"/>
      <c r="G9" s="62"/>
      <c r="H9" s="29"/>
      <c r="I9" s="29"/>
      <c r="J9" s="29"/>
    </row>
    <row r="10" spans="1:11" ht="20.100000000000001" customHeight="1">
      <c r="A10" s="46" t="s">
        <v>1</v>
      </c>
      <c r="B10" s="92" t="s">
        <v>114</v>
      </c>
      <c r="C10" s="46" t="s">
        <v>54</v>
      </c>
      <c r="D10" s="61">
        <v>1705</v>
      </c>
      <c r="E10" s="29">
        <v>11.5</v>
      </c>
      <c r="F10" s="29">
        <f>D10*E10</f>
        <v>19607.5</v>
      </c>
      <c r="G10" s="62">
        <v>0.08</v>
      </c>
      <c r="H10" s="29">
        <f>F10*G10</f>
        <v>1568.6000000000001</v>
      </c>
      <c r="I10" s="29">
        <f>(D10*E10)*G10+PRODUCT(D10:E10)</f>
        <v>21176.1</v>
      </c>
      <c r="J10" s="29">
        <f>I10/D10</f>
        <v>12.42</v>
      </c>
      <c r="K10" s="9">
        <f>ROUND($I$11/I10*100,3)</f>
        <v>71.739000000000004</v>
      </c>
    </row>
    <row r="11" spans="1:11" ht="20.100000000000001" customHeight="1">
      <c r="A11" s="46" t="s">
        <v>2</v>
      </c>
      <c r="B11" s="93" t="s">
        <v>115</v>
      </c>
      <c r="C11" s="94" t="s">
        <v>54</v>
      </c>
      <c r="D11" s="95">
        <v>1705</v>
      </c>
      <c r="E11" s="96">
        <v>8.25</v>
      </c>
      <c r="F11" s="96">
        <f t="shared" ref="F11:F21" si="0">D11*E11</f>
        <v>14066.25</v>
      </c>
      <c r="G11" s="97">
        <v>0.08</v>
      </c>
      <c r="H11" s="96">
        <f t="shared" ref="H11:H21" si="1">F11*G11</f>
        <v>1125.3</v>
      </c>
      <c r="I11" s="96">
        <f t="shared" ref="I11:I21" si="2">(D11*E11)*G11+PRODUCT(D11:E11)</f>
        <v>15191.55</v>
      </c>
      <c r="J11" s="96">
        <f t="shared" ref="J11:J21" si="3">I11/D11</f>
        <v>8.91</v>
      </c>
      <c r="K11" s="9">
        <f t="shared" ref="K11:K21" si="4">ROUND($I$11/I11*100,3)</f>
        <v>100</v>
      </c>
    </row>
    <row r="12" spans="1:11" ht="20.100000000000001" customHeight="1">
      <c r="A12" s="46" t="s">
        <v>3</v>
      </c>
      <c r="B12" s="92" t="s">
        <v>116</v>
      </c>
      <c r="C12" s="46" t="s">
        <v>54</v>
      </c>
      <c r="D12" s="61">
        <v>1705</v>
      </c>
      <c r="E12" s="29">
        <v>9.4</v>
      </c>
      <c r="F12" s="29">
        <f t="shared" si="0"/>
        <v>16027</v>
      </c>
      <c r="G12" s="62">
        <v>0.08</v>
      </c>
      <c r="H12" s="29">
        <f t="shared" si="1"/>
        <v>1282.1600000000001</v>
      </c>
      <c r="I12" s="29">
        <f t="shared" si="2"/>
        <v>17309.16</v>
      </c>
      <c r="J12" s="29">
        <f t="shared" si="3"/>
        <v>10.151999999999999</v>
      </c>
      <c r="K12" s="9">
        <f t="shared" si="4"/>
        <v>87.766000000000005</v>
      </c>
    </row>
    <row r="13" spans="1:11" ht="20.100000000000001" customHeight="1">
      <c r="A13" s="46" t="s">
        <v>4</v>
      </c>
      <c r="B13" s="92" t="s">
        <v>117</v>
      </c>
      <c r="C13" s="46" t="s">
        <v>54</v>
      </c>
      <c r="D13" s="61">
        <v>1705</v>
      </c>
      <c r="E13" s="29">
        <v>8.44</v>
      </c>
      <c r="F13" s="29">
        <f t="shared" si="0"/>
        <v>14390.199999999999</v>
      </c>
      <c r="G13" s="62">
        <v>0.08</v>
      </c>
      <c r="H13" s="29">
        <f t="shared" si="1"/>
        <v>1151.2159999999999</v>
      </c>
      <c r="I13" s="29">
        <f t="shared" si="2"/>
        <v>15541.415999999999</v>
      </c>
      <c r="J13" s="29">
        <f t="shared" si="3"/>
        <v>9.1151999999999997</v>
      </c>
      <c r="K13" s="9">
        <f t="shared" si="4"/>
        <v>97.748999999999995</v>
      </c>
    </row>
    <row r="14" spans="1:11" ht="20.100000000000001" customHeight="1">
      <c r="A14" s="46" t="s">
        <v>5</v>
      </c>
      <c r="B14" s="92" t="s">
        <v>118</v>
      </c>
      <c r="C14" s="46" t="s">
        <v>54</v>
      </c>
      <c r="D14" s="61">
        <v>1705</v>
      </c>
      <c r="E14" s="29">
        <v>8.5</v>
      </c>
      <c r="F14" s="29">
        <f t="shared" si="0"/>
        <v>14492.5</v>
      </c>
      <c r="G14" s="62">
        <v>0.08</v>
      </c>
      <c r="H14" s="29">
        <f t="shared" si="1"/>
        <v>1159.4000000000001</v>
      </c>
      <c r="I14" s="29">
        <f t="shared" si="2"/>
        <v>15651.9</v>
      </c>
      <c r="J14" s="29">
        <f t="shared" si="3"/>
        <v>9.18</v>
      </c>
      <c r="K14" s="9">
        <f t="shared" si="4"/>
        <v>97.058999999999997</v>
      </c>
    </row>
    <row r="15" spans="1:11" ht="20.100000000000001" customHeight="1">
      <c r="A15" s="46" t="s">
        <v>6</v>
      </c>
      <c r="B15" s="92" t="s">
        <v>119</v>
      </c>
      <c r="C15" s="46" t="s">
        <v>54</v>
      </c>
      <c r="D15" s="61">
        <v>1705</v>
      </c>
      <c r="E15" s="29">
        <v>9.1999999999999993</v>
      </c>
      <c r="F15" s="29">
        <f t="shared" si="0"/>
        <v>15685.999999999998</v>
      </c>
      <c r="G15" s="62">
        <v>0.08</v>
      </c>
      <c r="H15" s="29">
        <f t="shared" si="1"/>
        <v>1254.8799999999999</v>
      </c>
      <c r="I15" s="29">
        <f t="shared" si="2"/>
        <v>16940.879999999997</v>
      </c>
      <c r="J15" s="29">
        <f t="shared" si="3"/>
        <v>9.9359999999999982</v>
      </c>
      <c r="K15" s="9">
        <f t="shared" si="4"/>
        <v>89.674000000000007</v>
      </c>
    </row>
    <row r="16" spans="1:11" ht="20.100000000000001" customHeight="1">
      <c r="A16" s="46" t="s">
        <v>7</v>
      </c>
      <c r="B16" s="92" t="s">
        <v>120</v>
      </c>
      <c r="C16" s="46" t="s">
        <v>54</v>
      </c>
      <c r="D16" s="61">
        <v>1705</v>
      </c>
      <c r="E16" s="29">
        <v>9.4499999999999993</v>
      </c>
      <c r="F16" s="29">
        <f t="shared" si="0"/>
        <v>16112.249999999998</v>
      </c>
      <c r="G16" s="62">
        <v>0.08</v>
      </c>
      <c r="H16" s="29">
        <f t="shared" si="1"/>
        <v>1288.9799999999998</v>
      </c>
      <c r="I16" s="29">
        <f t="shared" si="2"/>
        <v>17401.23</v>
      </c>
      <c r="J16" s="29">
        <f t="shared" si="3"/>
        <v>10.206</v>
      </c>
      <c r="K16" s="9">
        <f t="shared" si="4"/>
        <v>87.302000000000007</v>
      </c>
    </row>
    <row r="17" spans="1:11" ht="20.100000000000001" customHeight="1">
      <c r="A17" s="46" t="s">
        <v>8</v>
      </c>
      <c r="B17" s="92" t="s">
        <v>121</v>
      </c>
      <c r="C17" s="46" t="s">
        <v>54</v>
      </c>
      <c r="D17" s="61">
        <v>1705</v>
      </c>
      <c r="E17" s="29">
        <v>9.4499999999999993</v>
      </c>
      <c r="F17" s="29">
        <f t="shared" si="0"/>
        <v>16112.249999999998</v>
      </c>
      <c r="G17" s="62">
        <v>0.08</v>
      </c>
      <c r="H17" s="29">
        <f t="shared" si="1"/>
        <v>1288.9799999999998</v>
      </c>
      <c r="I17" s="29">
        <f t="shared" si="2"/>
        <v>17401.23</v>
      </c>
      <c r="J17" s="29">
        <f t="shared" si="3"/>
        <v>10.206</v>
      </c>
      <c r="K17" s="9">
        <f t="shared" si="4"/>
        <v>87.302000000000007</v>
      </c>
    </row>
    <row r="18" spans="1:11" ht="20.100000000000001" customHeight="1">
      <c r="A18" s="46" t="s">
        <v>9</v>
      </c>
      <c r="B18" s="92" t="s">
        <v>122</v>
      </c>
      <c r="C18" s="46" t="s">
        <v>54</v>
      </c>
      <c r="D18" s="61">
        <v>1705</v>
      </c>
      <c r="E18" s="29">
        <v>9.25</v>
      </c>
      <c r="F18" s="29">
        <f t="shared" si="0"/>
        <v>15771.25</v>
      </c>
      <c r="G18" s="62">
        <v>0.08</v>
      </c>
      <c r="H18" s="29">
        <f t="shared" si="1"/>
        <v>1261.7</v>
      </c>
      <c r="I18" s="29">
        <f t="shared" si="2"/>
        <v>17032.95</v>
      </c>
      <c r="J18" s="29">
        <f t="shared" si="3"/>
        <v>9.99</v>
      </c>
      <c r="K18" s="9">
        <f t="shared" si="4"/>
        <v>89.188999999999993</v>
      </c>
    </row>
    <row r="19" spans="1:11" ht="20.100000000000001" customHeight="1">
      <c r="A19" s="46" t="s">
        <v>10</v>
      </c>
      <c r="B19" s="92" t="s">
        <v>123</v>
      </c>
      <c r="C19" s="46" t="s">
        <v>54</v>
      </c>
      <c r="D19" s="61">
        <v>1705</v>
      </c>
      <c r="E19" s="29">
        <v>9.4</v>
      </c>
      <c r="F19" s="29">
        <f t="shared" si="0"/>
        <v>16027</v>
      </c>
      <c r="G19" s="62">
        <v>0.08</v>
      </c>
      <c r="H19" s="29">
        <f t="shared" si="1"/>
        <v>1282.1600000000001</v>
      </c>
      <c r="I19" s="29">
        <f t="shared" si="2"/>
        <v>17309.16</v>
      </c>
      <c r="J19" s="29">
        <f t="shared" si="3"/>
        <v>10.151999999999999</v>
      </c>
      <c r="K19" s="9">
        <f t="shared" si="4"/>
        <v>87.766000000000005</v>
      </c>
    </row>
    <row r="20" spans="1:11" ht="20.100000000000001" customHeight="1">
      <c r="A20" s="46" t="s">
        <v>11</v>
      </c>
      <c r="B20" s="92" t="s">
        <v>124</v>
      </c>
      <c r="C20" s="46" t="s">
        <v>54</v>
      </c>
      <c r="D20" s="61">
        <v>1705</v>
      </c>
      <c r="E20" s="29">
        <v>9.1999999999999993</v>
      </c>
      <c r="F20" s="29">
        <f t="shared" si="0"/>
        <v>15685.999999999998</v>
      </c>
      <c r="G20" s="62">
        <v>0.08</v>
      </c>
      <c r="H20" s="29">
        <f t="shared" si="1"/>
        <v>1254.8799999999999</v>
      </c>
      <c r="I20" s="29">
        <f t="shared" si="2"/>
        <v>16940.879999999997</v>
      </c>
      <c r="J20" s="29">
        <f t="shared" si="3"/>
        <v>9.9359999999999982</v>
      </c>
      <c r="K20" s="9">
        <f t="shared" si="4"/>
        <v>89.674000000000007</v>
      </c>
    </row>
    <row r="21" spans="1:11" ht="20.100000000000001" customHeight="1">
      <c r="A21" s="46" t="s">
        <v>12</v>
      </c>
      <c r="B21" s="98" t="s">
        <v>125</v>
      </c>
      <c r="C21" s="46" t="s">
        <v>54</v>
      </c>
      <c r="D21" s="61">
        <v>1705</v>
      </c>
      <c r="E21" s="29">
        <v>8.86</v>
      </c>
      <c r="F21" s="29">
        <f t="shared" si="0"/>
        <v>15106.3</v>
      </c>
      <c r="G21" s="62">
        <v>0.08</v>
      </c>
      <c r="H21" s="29">
        <f t="shared" si="1"/>
        <v>1208.5039999999999</v>
      </c>
      <c r="I21" s="29">
        <f t="shared" si="2"/>
        <v>16314.804</v>
      </c>
      <c r="J21" s="29">
        <f t="shared" si="3"/>
        <v>9.5687999999999995</v>
      </c>
      <c r="K21" s="9">
        <f t="shared" si="4"/>
        <v>93.114999999999995</v>
      </c>
    </row>
    <row r="22" spans="1:11" ht="16.5" customHeight="1">
      <c r="B22" s="25"/>
    </row>
    <row r="23" spans="1:11">
      <c r="B23" s="25"/>
    </row>
    <row r="24" spans="1:11">
      <c r="B24" s="25"/>
      <c r="F24" s="28"/>
    </row>
    <row r="25" spans="1:11">
      <c r="B25" s="25"/>
    </row>
    <row r="26" spans="1:11">
      <c r="B26" s="25"/>
    </row>
    <row r="27" spans="1:11">
      <c r="B27" s="25"/>
    </row>
    <row r="28" spans="1:11">
      <c r="B28" s="25"/>
    </row>
    <row r="29" spans="1:11">
      <c r="B29" s="25"/>
    </row>
    <row r="30" spans="1:11">
      <c r="B30" s="25"/>
    </row>
    <row r="31" spans="1:11">
      <c r="B31" s="25"/>
    </row>
    <row r="32" spans="1:11">
      <c r="B32" s="25"/>
    </row>
    <row r="33" spans="2:2">
      <c r="B33" s="25"/>
    </row>
    <row r="34" spans="2:2">
      <c r="B34" s="25"/>
    </row>
    <row r="35" spans="2:2">
      <c r="B35" s="25"/>
    </row>
    <row r="36" spans="2:2">
      <c r="B36" s="25"/>
    </row>
    <row r="37" spans="2:2">
      <c r="B37" s="25"/>
    </row>
    <row r="38" spans="2:2">
      <c r="B38" s="25"/>
    </row>
    <row r="39" spans="2:2">
      <c r="B39" s="25"/>
    </row>
    <row r="40" spans="2:2">
      <c r="B40" s="25"/>
    </row>
    <row r="41" spans="2:2">
      <c r="B41" s="25"/>
    </row>
    <row r="42" spans="2:2">
      <c r="B42" s="25"/>
    </row>
    <row r="43" spans="2:2">
      <c r="B43" s="25"/>
    </row>
    <row r="44" spans="2:2">
      <c r="B44" s="25"/>
    </row>
    <row r="45" spans="2:2">
      <c r="B45" s="25"/>
    </row>
    <row r="46" spans="2:2">
      <c r="B46" s="25"/>
    </row>
    <row r="47" spans="2:2">
      <c r="B47" s="25"/>
    </row>
    <row r="48" spans="2:2">
      <c r="B48" s="25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  <row r="75" spans="2:2">
      <c r="B75" s="25"/>
    </row>
    <row r="76" spans="2:2">
      <c r="B76" s="25"/>
    </row>
    <row r="77" spans="2:2">
      <c r="B77" s="25"/>
    </row>
    <row r="78" spans="2:2">
      <c r="B78" s="25"/>
    </row>
    <row r="79" spans="2:2">
      <c r="B79" s="25"/>
    </row>
    <row r="80" spans="2:2">
      <c r="B80" s="25"/>
    </row>
    <row r="81" spans="2:2">
      <c r="B81" s="25"/>
    </row>
    <row r="82" spans="2:2">
      <c r="B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</sheetData>
  <mergeCells count="8">
    <mergeCell ref="B5:C5"/>
    <mergeCell ref="D5:E5"/>
    <mergeCell ref="H5:J5"/>
    <mergeCell ref="B4:E4"/>
    <mergeCell ref="E1:J1"/>
    <mergeCell ref="B3:C3"/>
    <mergeCell ref="F3:J3"/>
    <mergeCell ref="F4:J4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K80"/>
  <sheetViews>
    <sheetView topLeftCell="A10" zoomScaleNormal="100" workbookViewId="0">
      <selection activeCell="P42" sqref="P42"/>
    </sheetView>
  </sheetViews>
  <sheetFormatPr defaultRowHeight="12.75"/>
  <cols>
    <col min="1" max="1" width="4.85546875" style="9" customWidth="1"/>
    <col min="2" max="2" width="4" style="9" customWidth="1"/>
    <col min="3" max="3" width="59.42578125" style="10" customWidth="1"/>
    <col min="4" max="4" width="5.140625" style="9" customWidth="1"/>
    <col min="5" max="5" width="10.28515625" style="9" bestFit="1" customWidth="1"/>
    <col min="6" max="6" width="9.42578125" style="9" bestFit="1" customWidth="1"/>
    <col min="7" max="7" width="14" style="9" bestFit="1" customWidth="1"/>
    <col min="8" max="8" width="8.42578125" style="9" customWidth="1"/>
    <col min="9" max="9" width="11.5703125" style="9" bestFit="1" customWidth="1"/>
    <col min="10" max="10" width="12.85546875" style="9" customWidth="1"/>
    <col min="11" max="11" width="9.42578125" style="9" bestFit="1" customWidth="1"/>
    <col min="12" max="12" width="8" style="9" customWidth="1"/>
    <col min="13" max="13" width="9.140625" style="9"/>
    <col min="14" max="14" width="9.28515625" style="9" bestFit="1" customWidth="1"/>
    <col min="15" max="16384" width="9.140625" style="9"/>
  </cols>
  <sheetData>
    <row r="1" spans="2:11" ht="24" customHeight="1">
      <c r="C1" s="25"/>
      <c r="F1" s="155"/>
      <c r="G1" s="155"/>
      <c r="H1" s="155"/>
      <c r="I1" s="155"/>
      <c r="J1" s="155"/>
      <c r="K1" s="155"/>
    </row>
    <row r="2" spans="2:11" ht="57" customHeight="1">
      <c r="C2" s="168" t="s">
        <v>128</v>
      </c>
      <c r="D2" s="169"/>
      <c r="E2" s="170"/>
      <c r="F2" s="170"/>
      <c r="G2" s="171"/>
      <c r="H2" s="171"/>
      <c r="I2" s="171"/>
      <c r="J2" s="171"/>
      <c r="K2" s="171"/>
    </row>
    <row r="3" spans="2:11" ht="18" customHeight="1">
      <c r="C3" s="164"/>
      <c r="D3" s="165"/>
      <c r="E3" s="165"/>
      <c r="F3" s="165"/>
      <c r="G3" s="172"/>
      <c r="H3" s="172"/>
      <c r="I3" s="172"/>
      <c r="J3" s="172"/>
      <c r="K3" s="172"/>
    </row>
    <row r="4" spans="2:11" ht="36.75" customHeight="1" thickBot="1">
      <c r="C4" s="166" t="s">
        <v>129</v>
      </c>
      <c r="D4" s="167"/>
      <c r="E4" s="138"/>
      <c r="F4" s="138"/>
      <c r="G4" s="60"/>
      <c r="H4" s="60"/>
      <c r="I4" s="138" t="s">
        <v>107</v>
      </c>
      <c r="J4" s="138"/>
      <c r="K4" s="138"/>
    </row>
    <row r="5" spans="2:11" ht="31.5">
      <c r="B5" s="99" t="s">
        <v>16</v>
      </c>
      <c r="C5" s="11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32" t="s">
        <v>22</v>
      </c>
      <c r="I5" s="12" t="s">
        <v>23</v>
      </c>
      <c r="J5" s="12" t="s">
        <v>24</v>
      </c>
      <c r="K5" s="13" t="s">
        <v>25</v>
      </c>
    </row>
    <row r="6" spans="2:11">
      <c r="B6" s="100" t="s">
        <v>26</v>
      </c>
      <c r="C6" s="14" t="s">
        <v>27</v>
      </c>
      <c r="D6" s="15" t="s">
        <v>28</v>
      </c>
      <c r="E6" s="15" t="s">
        <v>29</v>
      </c>
      <c r="F6" s="15" t="s">
        <v>30</v>
      </c>
      <c r="G6" s="15" t="s">
        <v>31</v>
      </c>
      <c r="H6" s="33" t="s">
        <v>32</v>
      </c>
      <c r="I6" s="15" t="s">
        <v>110</v>
      </c>
      <c r="J6" s="15" t="s">
        <v>34</v>
      </c>
      <c r="K6" s="16" t="s">
        <v>35</v>
      </c>
    </row>
    <row r="7" spans="2:11" ht="73.5" customHeight="1" thickBot="1">
      <c r="B7" s="101" t="s">
        <v>1</v>
      </c>
      <c r="C7" s="102" t="s">
        <v>127</v>
      </c>
      <c r="D7" s="103" t="s">
        <v>54</v>
      </c>
      <c r="E7" s="110">
        <v>2055</v>
      </c>
      <c r="F7" s="104">
        <v>9</v>
      </c>
      <c r="G7" s="104">
        <f>E7*F7</f>
        <v>18495</v>
      </c>
      <c r="H7" s="105">
        <v>0.08</v>
      </c>
      <c r="I7" s="104">
        <f>G7*H7</f>
        <v>1479.6000000000001</v>
      </c>
      <c r="J7" s="104">
        <f>(E7*F7)*H7+PRODUCT(E7:F7)</f>
        <v>19974.599999999999</v>
      </c>
      <c r="K7" s="106">
        <f>J7/E7</f>
        <v>9.7199999999999989</v>
      </c>
    </row>
    <row r="8" spans="2:11" ht="20.100000000000001" customHeight="1">
      <c r="B8" s="46"/>
      <c r="C8" s="92"/>
      <c r="D8" s="107"/>
      <c r="E8" s="108"/>
      <c r="F8" s="84"/>
      <c r="G8" s="84"/>
      <c r="H8" s="109"/>
      <c r="I8" s="84"/>
      <c r="J8" s="84"/>
      <c r="K8" s="84"/>
    </row>
    <row r="9" spans="2:11">
      <c r="C9" s="25"/>
    </row>
    <row r="10" spans="2:11" ht="15.75" thickBot="1">
      <c r="C10" s="166" t="s">
        <v>130</v>
      </c>
      <c r="D10" s="167"/>
      <c r="E10" s="138"/>
      <c r="F10" s="138"/>
      <c r="G10" s="60"/>
      <c r="H10" s="60"/>
      <c r="I10" s="138" t="s">
        <v>107</v>
      </c>
      <c r="J10" s="138"/>
      <c r="K10" s="138"/>
    </row>
    <row r="11" spans="2:11" ht="22.5" customHeight="1">
      <c r="B11" s="99" t="s">
        <v>16</v>
      </c>
      <c r="C11" s="11" t="s">
        <v>17</v>
      </c>
      <c r="D11" s="12" t="s">
        <v>18</v>
      </c>
      <c r="E11" s="12" t="s">
        <v>19</v>
      </c>
      <c r="F11" s="12" t="s">
        <v>20</v>
      </c>
      <c r="G11" s="12" t="s">
        <v>21</v>
      </c>
      <c r="H11" s="32" t="s">
        <v>22</v>
      </c>
      <c r="I11" s="12" t="s">
        <v>23</v>
      </c>
      <c r="J11" s="12" t="s">
        <v>24</v>
      </c>
      <c r="K11" s="13" t="s">
        <v>25</v>
      </c>
    </row>
    <row r="12" spans="2:11">
      <c r="B12" s="100" t="s">
        <v>26</v>
      </c>
      <c r="C12" s="14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  <c r="H12" s="33" t="s">
        <v>32</v>
      </c>
      <c r="I12" s="15" t="s">
        <v>110</v>
      </c>
      <c r="J12" s="15" t="s">
        <v>34</v>
      </c>
      <c r="K12" s="16" t="s">
        <v>35</v>
      </c>
    </row>
    <row r="13" spans="2:11" ht="60.75" thickBot="1">
      <c r="B13" s="101" t="s">
        <v>1</v>
      </c>
      <c r="C13" s="102" t="s">
        <v>127</v>
      </c>
      <c r="D13" s="103" t="s">
        <v>54</v>
      </c>
      <c r="E13" s="110">
        <v>2055</v>
      </c>
      <c r="F13" s="104">
        <v>11.42</v>
      </c>
      <c r="G13" s="104">
        <f>E13*F13</f>
        <v>23468.1</v>
      </c>
      <c r="H13" s="105">
        <v>0.08</v>
      </c>
      <c r="I13" s="104">
        <f>G13*H13</f>
        <v>1877.4479999999999</v>
      </c>
      <c r="J13" s="111">
        <f>(E13*F13)*H13+PRODUCT(E13:F13)</f>
        <v>25345.547999999999</v>
      </c>
      <c r="K13" s="106">
        <f>J13/E13</f>
        <v>12.333599999999999</v>
      </c>
    </row>
    <row r="14" spans="2:11">
      <c r="C14" s="25"/>
      <c r="J14" s="113"/>
    </row>
    <row r="15" spans="2:11">
      <c r="C15" s="25"/>
      <c r="J15" s="113">
        <v>26002.65</v>
      </c>
    </row>
    <row r="16" spans="2:11">
      <c r="C16" s="25"/>
    </row>
    <row r="17" spans="2:11">
      <c r="C17" s="25"/>
    </row>
    <row r="18" spans="2:11" ht="15.75" thickBot="1">
      <c r="C18" s="173" t="s">
        <v>131</v>
      </c>
      <c r="D18" s="174"/>
      <c r="E18" s="138"/>
      <c r="F18" s="138"/>
      <c r="G18" s="60"/>
      <c r="H18" s="60"/>
      <c r="I18" s="138" t="s">
        <v>107</v>
      </c>
      <c r="J18" s="138"/>
      <c r="K18" s="138"/>
    </row>
    <row r="19" spans="2:11" ht="31.5">
      <c r="B19" s="99" t="s">
        <v>16</v>
      </c>
      <c r="C19" s="11" t="s">
        <v>17</v>
      </c>
      <c r="D19" s="12" t="s">
        <v>18</v>
      </c>
      <c r="E19" s="12" t="s">
        <v>19</v>
      </c>
      <c r="F19" s="12" t="s">
        <v>20</v>
      </c>
      <c r="G19" s="12" t="s">
        <v>21</v>
      </c>
      <c r="H19" s="32" t="s">
        <v>22</v>
      </c>
      <c r="I19" s="12" t="s">
        <v>23</v>
      </c>
      <c r="J19" s="12" t="s">
        <v>24</v>
      </c>
      <c r="K19" s="13" t="s">
        <v>25</v>
      </c>
    </row>
    <row r="20" spans="2:11">
      <c r="B20" s="100" t="s">
        <v>26</v>
      </c>
      <c r="C20" s="14" t="s">
        <v>27</v>
      </c>
      <c r="D20" s="15" t="s">
        <v>28</v>
      </c>
      <c r="E20" s="15" t="s">
        <v>29</v>
      </c>
      <c r="F20" s="15" t="s">
        <v>30</v>
      </c>
      <c r="G20" s="15" t="s">
        <v>31</v>
      </c>
      <c r="H20" s="33" t="s">
        <v>32</v>
      </c>
      <c r="I20" s="15" t="s">
        <v>110</v>
      </c>
      <c r="J20" s="15" t="s">
        <v>34</v>
      </c>
      <c r="K20" s="16" t="s">
        <v>35</v>
      </c>
    </row>
    <row r="21" spans="2:11" ht="60.75" thickBot="1">
      <c r="B21" s="101" t="s">
        <v>1</v>
      </c>
      <c r="C21" s="102" t="s">
        <v>127</v>
      </c>
      <c r="D21" s="103" t="s">
        <v>54</v>
      </c>
      <c r="E21" s="110">
        <v>2055</v>
      </c>
      <c r="F21" s="104">
        <v>9.2899999999999991</v>
      </c>
      <c r="G21" s="104">
        <f>E21*F21</f>
        <v>19090.949999999997</v>
      </c>
      <c r="H21" s="105">
        <v>0.08</v>
      </c>
      <c r="I21" s="104">
        <f>G21*H21</f>
        <v>1527.2759999999998</v>
      </c>
      <c r="J21" s="104">
        <f>(E21*F21)*H21+PRODUCT(E21:F21)</f>
        <v>20618.225999999995</v>
      </c>
      <c r="K21" s="106">
        <f>J21/E21</f>
        <v>10.033199999999997</v>
      </c>
    </row>
    <row r="22" spans="2:11">
      <c r="C22" s="25"/>
    </row>
    <row r="23" spans="2:11">
      <c r="C23" s="25"/>
    </row>
    <row r="24" spans="2:11">
      <c r="C24" s="25"/>
    </row>
    <row r="25" spans="2:11" ht="15.75" thickBot="1">
      <c r="C25" s="166" t="s">
        <v>132</v>
      </c>
      <c r="D25" s="167"/>
      <c r="E25" s="138"/>
      <c r="F25" s="138"/>
      <c r="G25" s="60"/>
      <c r="H25" s="60"/>
      <c r="I25" s="138" t="s">
        <v>107</v>
      </c>
      <c r="J25" s="138"/>
      <c r="K25" s="138"/>
    </row>
    <row r="26" spans="2:11" ht="31.5">
      <c r="B26" s="99" t="s">
        <v>16</v>
      </c>
      <c r="C26" s="11" t="s">
        <v>17</v>
      </c>
      <c r="D26" s="12" t="s">
        <v>18</v>
      </c>
      <c r="E26" s="12" t="s">
        <v>19</v>
      </c>
      <c r="F26" s="12" t="s">
        <v>20</v>
      </c>
      <c r="G26" s="12" t="s">
        <v>21</v>
      </c>
      <c r="H26" s="32" t="s">
        <v>22</v>
      </c>
      <c r="I26" s="12" t="s">
        <v>23</v>
      </c>
      <c r="J26" s="12" t="s">
        <v>24</v>
      </c>
      <c r="K26" s="13" t="s">
        <v>25</v>
      </c>
    </row>
    <row r="27" spans="2:11">
      <c r="B27" s="100" t="s">
        <v>26</v>
      </c>
      <c r="C27" s="14" t="s">
        <v>27</v>
      </c>
      <c r="D27" s="15" t="s">
        <v>28</v>
      </c>
      <c r="E27" s="15" t="s">
        <v>29</v>
      </c>
      <c r="F27" s="15" t="s">
        <v>30</v>
      </c>
      <c r="G27" s="15" t="s">
        <v>31</v>
      </c>
      <c r="H27" s="33" t="s">
        <v>32</v>
      </c>
      <c r="I27" s="15" t="s">
        <v>110</v>
      </c>
      <c r="J27" s="15" t="s">
        <v>34</v>
      </c>
      <c r="K27" s="16" t="s">
        <v>35</v>
      </c>
    </row>
    <row r="28" spans="2:11" ht="60.75" thickBot="1">
      <c r="B28" s="101" t="s">
        <v>1</v>
      </c>
      <c r="C28" s="102" t="s">
        <v>127</v>
      </c>
      <c r="D28" s="103" t="s">
        <v>54</v>
      </c>
      <c r="E28" s="110">
        <v>2055</v>
      </c>
      <c r="F28" s="104">
        <v>10.49</v>
      </c>
      <c r="G28" s="104">
        <f>E28*F28</f>
        <v>21556.95</v>
      </c>
      <c r="H28" s="105">
        <v>0.08</v>
      </c>
      <c r="I28" s="104">
        <f>G28*H28</f>
        <v>1724.556</v>
      </c>
      <c r="J28" s="104">
        <f>(E28*F28)*H28+PRODUCT(E28:F28)</f>
        <v>23281.506000000001</v>
      </c>
      <c r="K28" s="106">
        <f>J28/E28</f>
        <v>11.3292</v>
      </c>
    </row>
    <row r="29" spans="2:11">
      <c r="C29" s="25"/>
    </row>
    <row r="30" spans="2:11">
      <c r="C30" s="25"/>
    </row>
    <row r="31" spans="2:11">
      <c r="C31" s="25"/>
    </row>
    <row r="32" spans="2:11" ht="15.75" thickBot="1">
      <c r="C32" s="166" t="s">
        <v>133</v>
      </c>
      <c r="D32" s="167"/>
      <c r="E32" s="138"/>
      <c r="F32" s="138"/>
      <c r="G32" s="60"/>
      <c r="H32" s="60"/>
      <c r="I32" s="138" t="s">
        <v>107</v>
      </c>
      <c r="J32" s="138"/>
      <c r="K32" s="138"/>
    </row>
    <row r="33" spans="2:11" ht="31.5">
      <c r="B33" s="99" t="s">
        <v>16</v>
      </c>
      <c r="C33" s="11" t="s">
        <v>17</v>
      </c>
      <c r="D33" s="12" t="s">
        <v>18</v>
      </c>
      <c r="E33" s="12" t="s">
        <v>19</v>
      </c>
      <c r="F33" s="12" t="s">
        <v>20</v>
      </c>
      <c r="G33" s="12" t="s">
        <v>21</v>
      </c>
      <c r="H33" s="32" t="s">
        <v>22</v>
      </c>
      <c r="I33" s="12" t="s">
        <v>23</v>
      </c>
      <c r="J33" s="12" t="s">
        <v>24</v>
      </c>
      <c r="K33" s="13" t="s">
        <v>25</v>
      </c>
    </row>
    <row r="34" spans="2:11">
      <c r="B34" s="100" t="s">
        <v>26</v>
      </c>
      <c r="C34" s="14" t="s">
        <v>27</v>
      </c>
      <c r="D34" s="15" t="s">
        <v>28</v>
      </c>
      <c r="E34" s="15" t="s">
        <v>29</v>
      </c>
      <c r="F34" s="15" t="s">
        <v>30</v>
      </c>
      <c r="G34" s="15" t="s">
        <v>31</v>
      </c>
      <c r="H34" s="33" t="s">
        <v>32</v>
      </c>
      <c r="I34" s="15" t="s">
        <v>110</v>
      </c>
      <c r="J34" s="15" t="s">
        <v>34</v>
      </c>
      <c r="K34" s="16" t="s">
        <v>35</v>
      </c>
    </row>
    <row r="35" spans="2:11" ht="60.75" thickBot="1">
      <c r="B35" s="101" t="s">
        <v>1</v>
      </c>
      <c r="C35" s="102" t="s">
        <v>127</v>
      </c>
      <c r="D35" s="103" t="s">
        <v>54</v>
      </c>
      <c r="E35" s="110">
        <v>2055</v>
      </c>
      <c r="F35" s="104">
        <v>9.6</v>
      </c>
      <c r="G35" s="104">
        <f>E35*F35</f>
        <v>19728</v>
      </c>
      <c r="H35" s="105">
        <v>0.08</v>
      </c>
      <c r="I35" s="104">
        <f>G35*H35</f>
        <v>1578.24</v>
      </c>
      <c r="J35" s="104">
        <f>(E35*F35)*H35+PRODUCT(E35:F35)</f>
        <v>21306.240000000002</v>
      </c>
      <c r="K35" s="106">
        <f>J35/E35</f>
        <v>10.368</v>
      </c>
    </row>
    <row r="36" spans="2:11">
      <c r="C36" s="25"/>
    </row>
    <row r="37" spans="2:11">
      <c r="C37" s="25"/>
    </row>
    <row r="38" spans="2:11">
      <c r="C38" s="25"/>
    </row>
    <row r="39" spans="2:11" ht="15.75" thickBot="1">
      <c r="C39" s="166" t="s">
        <v>134</v>
      </c>
      <c r="D39" s="167"/>
      <c r="E39" s="138"/>
      <c r="F39" s="138"/>
      <c r="G39" s="60"/>
      <c r="H39" s="60"/>
      <c r="I39" s="138" t="s">
        <v>107</v>
      </c>
      <c r="J39" s="138"/>
      <c r="K39" s="138"/>
    </row>
    <row r="40" spans="2:11" ht="31.5">
      <c r="B40" s="99" t="s">
        <v>16</v>
      </c>
      <c r="C40" s="11" t="s">
        <v>17</v>
      </c>
      <c r="D40" s="12" t="s">
        <v>18</v>
      </c>
      <c r="E40" s="12" t="s">
        <v>19</v>
      </c>
      <c r="F40" s="12" t="s">
        <v>20</v>
      </c>
      <c r="G40" s="12" t="s">
        <v>21</v>
      </c>
      <c r="H40" s="32" t="s">
        <v>22</v>
      </c>
      <c r="I40" s="12" t="s">
        <v>23</v>
      </c>
      <c r="J40" s="12" t="s">
        <v>24</v>
      </c>
      <c r="K40" s="13" t="s">
        <v>25</v>
      </c>
    </row>
    <row r="41" spans="2:11">
      <c r="B41" s="100" t="s">
        <v>26</v>
      </c>
      <c r="C41" s="14" t="s">
        <v>27</v>
      </c>
      <c r="D41" s="15" t="s">
        <v>28</v>
      </c>
      <c r="E41" s="15" t="s">
        <v>29</v>
      </c>
      <c r="F41" s="15" t="s">
        <v>30</v>
      </c>
      <c r="G41" s="15" t="s">
        <v>31</v>
      </c>
      <c r="H41" s="33" t="s">
        <v>32</v>
      </c>
      <c r="I41" s="15" t="s">
        <v>110</v>
      </c>
      <c r="J41" s="15" t="s">
        <v>34</v>
      </c>
      <c r="K41" s="16" t="s">
        <v>35</v>
      </c>
    </row>
    <row r="42" spans="2:11" ht="60.75" thickBot="1">
      <c r="B42" s="101" t="s">
        <v>1</v>
      </c>
      <c r="C42" s="102" t="s">
        <v>127</v>
      </c>
      <c r="D42" s="103" t="s">
        <v>54</v>
      </c>
      <c r="E42" s="110">
        <v>2055</v>
      </c>
      <c r="F42" s="104">
        <v>11</v>
      </c>
      <c r="G42" s="104">
        <f>E42*F42</f>
        <v>22605</v>
      </c>
      <c r="H42" s="112">
        <v>0.08</v>
      </c>
      <c r="I42" s="104">
        <f>G42*H42</f>
        <v>1808.4</v>
      </c>
      <c r="J42" s="104">
        <f>(E42*F42)*H42+PRODUCT(E42:F42)</f>
        <v>24413.4</v>
      </c>
      <c r="K42" s="106">
        <f>J42/E42</f>
        <v>11.88</v>
      </c>
    </row>
    <row r="43" spans="2:11">
      <c r="C43" s="25"/>
      <c r="H43" s="113"/>
    </row>
    <row r="44" spans="2:11">
      <c r="C44" s="25"/>
      <c r="H44" s="114">
        <v>23</v>
      </c>
    </row>
    <row r="45" spans="2:11">
      <c r="C45" s="25"/>
    </row>
    <row r="46" spans="2:11">
      <c r="C46" s="25"/>
    </row>
    <row r="47" spans="2:11">
      <c r="C47" s="25"/>
    </row>
    <row r="48" spans="2:11" ht="15.75" thickBot="1">
      <c r="C48" s="166" t="s">
        <v>135</v>
      </c>
      <c r="D48" s="167"/>
      <c r="E48" s="138"/>
      <c r="F48" s="138"/>
      <c r="G48" s="60"/>
      <c r="H48" s="60"/>
      <c r="I48" s="138" t="s">
        <v>107</v>
      </c>
      <c r="J48" s="138"/>
      <c r="K48" s="138"/>
    </row>
    <row r="49" spans="2:11" ht="31.5">
      <c r="B49" s="99" t="s">
        <v>16</v>
      </c>
      <c r="C49" s="11" t="s">
        <v>17</v>
      </c>
      <c r="D49" s="12" t="s">
        <v>18</v>
      </c>
      <c r="E49" s="12" t="s">
        <v>19</v>
      </c>
      <c r="F49" s="12" t="s">
        <v>20</v>
      </c>
      <c r="G49" s="12" t="s">
        <v>21</v>
      </c>
      <c r="H49" s="32" t="s">
        <v>22</v>
      </c>
      <c r="I49" s="12" t="s">
        <v>23</v>
      </c>
      <c r="J49" s="12" t="s">
        <v>24</v>
      </c>
      <c r="K49" s="13" t="s">
        <v>25</v>
      </c>
    </row>
    <row r="50" spans="2:11">
      <c r="B50" s="100" t="s">
        <v>26</v>
      </c>
      <c r="C50" s="14" t="s">
        <v>27</v>
      </c>
      <c r="D50" s="15" t="s">
        <v>28</v>
      </c>
      <c r="E50" s="15" t="s">
        <v>29</v>
      </c>
      <c r="F50" s="15" t="s">
        <v>30</v>
      </c>
      <c r="G50" s="15" t="s">
        <v>31</v>
      </c>
      <c r="H50" s="33" t="s">
        <v>32</v>
      </c>
      <c r="I50" s="15" t="s">
        <v>110</v>
      </c>
      <c r="J50" s="15" t="s">
        <v>34</v>
      </c>
      <c r="K50" s="16" t="s">
        <v>35</v>
      </c>
    </row>
    <row r="51" spans="2:11" ht="60.75" thickBot="1">
      <c r="B51" s="101" t="s">
        <v>1</v>
      </c>
      <c r="C51" s="102" t="s">
        <v>127</v>
      </c>
      <c r="D51" s="103" t="s">
        <v>54</v>
      </c>
      <c r="E51" s="110">
        <v>1947</v>
      </c>
      <c r="F51" s="104">
        <v>9</v>
      </c>
      <c r="G51" s="104">
        <f>E51*F51</f>
        <v>17523</v>
      </c>
      <c r="H51" s="112">
        <v>0.08</v>
      </c>
      <c r="I51" s="104">
        <f>G51*H51</f>
        <v>1401.84</v>
      </c>
      <c r="J51" s="104">
        <f>(E51*F51)*H51+PRODUCT(E51:F51)</f>
        <v>18924.84</v>
      </c>
      <c r="K51" s="106">
        <f>J51/E51</f>
        <v>9.7200000000000006</v>
      </c>
    </row>
    <row r="52" spans="2:11">
      <c r="C52" s="25"/>
    </row>
    <row r="53" spans="2:11">
      <c r="C53" s="25"/>
    </row>
    <row r="54" spans="2:11">
      <c r="C54" s="25"/>
    </row>
    <row r="55" spans="2:11">
      <c r="C55" s="25"/>
    </row>
    <row r="56" spans="2:11">
      <c r="C56" s="25"/>
    </row>
    <row r="57" spans="2:11">
      <c r="C57" s="25"/>
    </row>
    <row r="58" spans="2:11">
      <c r="C58" s="25"/>
    </row>
    <row r="59" spans="2:11">
      <c r="C59" s="25"/>
    </row>
    <row r="60" spans="2:11">
      <c r="C60" s="25"/>
    </row>
    <row r="61" spans="2:11">
      <c r="C61" s="25"/>
    </row>
    <row r="62" spans="2:11">
      <c r="C62" s="25"/>
    </row>
    <row r="63" spans="2:11">
      <c r="C63" s="25"/>
    </row>
    <row r="64" spans="2:11">
      <c r="C64" s="25"/>
    </row>
    <row r="65" spans="3:3">
      <c r="C65" s="25"/>
    </row>
    <row r="66" spans="3:3">
      <c r="C66" s="25"/>
    </row>
    <row r="67" spans="3:3">
      <c r="C67" s="25"/>
    </row>
    <row r="68" spans="3:3">
      <c r="C68" s="25"/>
    </row>
    <row r="69" spans="3:3">
      <c r="C69" s="25"/>
    </row>
    <row r="70" spans="3:3">
      <c r="C70" s="25"/>
    </row>
    <row r="71" spans="3:3">
      <c r="C71" s="25"/>
    </row>
    <row r="72" spans="3:3">
      <c r="C72" s="25"/>
    </row>
    <row r="73" spans="3:3">
      <c r="C73" s="25"/>
    </row>
    <row r="74" spans="3:3">
      <c r="C74" s="25"/>
    </row>
    <row r="75" spans="3:3">
      <c r="C75" s="25"/>
    </row>
    <row r="76" spans="3:3">
      <c r="C76" s="25"/>
    </row>
    <row r="77" spans="3:3">
      <c r="C77" s="25"/>
    </row>
    <row r="78" spans="3:3">
      <c r="C78" s="25"/>
    </row>
    <row r="79" spans="3:3">
      <c r="C79" s="25"/>
    </row>
    <row r="80" spans="3:3">
      <c r="C80" s="25"/>
    </row>
  </sheetData>
  <mergeCells count="26">
    <mergeCell ref="C48:D48"/>
    <mergeCell ref="E48:F48"/>
    <mergeCell ref="I48:K48"/>
    <mergeCell ref="C4:D4"/>
    <mergeCell ref="E4:F4"/>
    <mergeCell ref="I4:K4"/>
    <mergeCell ref="C10:D10"/>
    <mergeCell ref="E10:F10"/>
    <mergeCell ref="I10:K10"/>
    <mergeCell ref="C18:D18"/>
    <mergeCell ref="E18:F18"/>
    <mergeCell ref="I18:K18"/>
    <mergeCell ref="C25:D25"/>
    <mergeCell ref="E25:F25"/>
    <mergeCell ref="I25:K25"/>
    <mergeCell ref="C32:D32"/>
    <mergeCell ref="C2:F2"/>
    <mergeCell ref="F1:K1"/>
    <mergeCell ref="G2:K2"/>
    <mergeCell ref="C3:F3"/>
    <mergeCell ref="G3:K3"/>
    <mergeCell ref="E32:F32"/>
    <mergeCell ref="I32:K32"/>
    <mergeCell ref="C39:D39"/>
    <mergeCell ref="E39:F39"/>
    <mergeCell ref="I39:K39"/>
  </mergeCells>
  <pageMargins left="0.23622047244094491" right="0.23622047244094491" top="0.74803149606299213" bottom="0.74803149606299213" header="0.31496062992125984" footer="0.31496062992125984"/>
  <pageSetup paperSize="9" scale="84" orientation="landscape" r:id="rId1"/>
  <headerFooter alignWithMargins="0"/>
  <rowBreaks count="2" manualBreakCount="2">
    <brk id="23" min="1" max="11" man="1"/>
    <brk id="45" min="1" max="11" man="1"/>
  </rowBreaks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K36"/>
  <sheetViews>
    <sheetView zoomScaleNormal="100" workbookViewId="0">
      <selection activeCell="R7" sqref="R7"/>
    </sheetView>
  </sheetViews>
  <sheetFormatPr defaultRowHeight="12.75"/>
  <cols>
    <col min="1" max="1" width="4.85546875" style="9" customWidth="1"/>
    <col min="2" max="2" width="4" style="9" customWidth="1"/>
    <col min="3" max="3" width="59.42578125" style="10" customWidth="1"/>
    <col min="4" max="4" width="5.140625" style="9" customWidth="1"/>
    <col min="5" max="5" width="10.28515625" style="9" bestFit="1" customWidth="1"/>
    <col min="6" max="6" width="9.42578125" style="9" bestFit="1" customWidth="1"/>
    <col min="7" max="7" width="14" style="9" bestFit="1" customWidth="1"/>
    <col min="8" max="8" width="8.42578125" style="9" customWidth="1"/>
    <col min="9" max="9" width="11.5703125" style="9" bestFit="1" customWidth="1"/>
    <col min="10" max="10" width="12.85546875" style="9" customWidth="1"/>
    <col min="11" max="11" width="9.42578125" style="9" bestFit="1" customWidth="1"/>
    <col min="12" max="12" width="5.42578125" style="9" customWidth="1"/>
    <col min="13" max="13" width="9.140625" style="9"/>
    <col min="14" max="14" width="9.28515625" style="9" bestFit="1" customWidth="1"/>
    <col min="15" max="16384" width="9.140625" style="9"/>
  </cols>
  <sheetData>
    <row r="1" spans="2:11" ht="24" customHeight="1">
      <c r="C1" s="25"/>
      <c r="F1" s="155"/>
      <c r="G1" s="155"/>
      <c r="H1" s="155"/>
      <c r="I1" s="155"/>
      <c r="J1" s="155"/>
      <c r="K1" s="155"/>
    </row>
    <row r="2" spans="2:11" ht="57" customHeight="1">
      <c r="C2" s="115" t="s">
        <v>136</v>
      </c>
      <c r="G2" s="133"/>
      <c r="H2" s="134"/>
      <c r="I2" s="134"/>
      <c r="J2" s="134"/>
      <c r="K2" s="135"/>
    </row>
    <row r="3" spans="2:11" ht="18" customHeight="1">
      <c r="C3" s="164"/>
      <c r="D3" s="165"/>
      <c r="E3" s="165"/>
      <c r="F3" s="165"/>
      <c r="G3" s="172" t="s">
        <v>103</v>
      </c>
      <c r="H3" s="172"/>
      <c r="I3" s="172"/>
      <c r="J3" s="172"/>
      <c r="K3" s="172"/>
    </row>
    <row r="4" spans="2:11" ht="36.75" customHeight="1" thickBot="1">
      <c r="C4" s="175" t="s">
        <v>128</v>
      </c>
      <c r="D4" s="176"/>
      <c r="E4" s="177"/>
      <c r="F4" s="177"/>
      <c r="G4" s="60"/>
      <c r="H4" s="60"/>
      <c r="I4" s="138" t="s">
        <v>107</v>
      </c>
      <c r="J4" s="138"/>
      <c r="K4" s="138"/>
    </row>
    <row r="5" spans="2:11" ht="31.5">
      <c r="B5" s="99" t="s">
        <v>16</v>
      </c>
      <c r="C5" s="11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32" t="s">
        <v>22</v>
      </c>
      <c r="I5" s="12" t="s">
        <v>23</v>
      </c>
      <c r="J5" s="12" t="s">
        <v>24</v>
      </c>
      <c r="K5" s="13" t="s">
        <v>25</v>
      </c>
    </row>
    <row r="6" spans="2:11" ht="18" customHeight="1">
      <c r="B6" s="100" t="s">
        <v>26</v>
      </c>
      <c r="C6" s="14" t="s">
        <v>27</v>
      </c>
      <c r="D6" s="15" t="s">
        <v>28</v>
      </c>
      <c r="E6" s="15" t="s">
        <v>29</v>
      </c>
      <c r="F6" s="15" t="s">
        <v>30</v>
      </c>
      <c r="G6" s="15" t="s">
        <v>31</v>
      </c>
      <c r="H6" s="33" t="s">
        <v>32</v>
      </c>
      <c r="I6" s="15" t="s">
        <v>110</v>
      </c>
      <c r="J6" s="15" t="s">
        <v>34</v>
      </c>
      <c r="K6" s="16" t="s">
        <v>35</v>
      </c>
    </row>
    <row r="7" spans="2:11" ht="65.25" customHeight="1" thickBot="1">
      <c r="B7" s="101" t="s">
        <v>1</v>
      </c>
      <c r="C7" s="102" t="s">
        <v>127</v>
      </c>
      <c r="D7" s="103" t="s">
        <v>54</v>
      </c>
      <c r="E7" s="110">
        <v>1947</v>
      </c>
      <c r="F7" s="104"/>
      <c r="G7" s="104"/>
      <c r="H7" s="116"/>
      <c r="I7" s="104"/>
      <c r="J7" s="104"/>
      <c r="K7" s="106"/>
    </row>
    <row r="8" spans="2:11">
      <c r="C8" s="25"/>
    </row>
    <row r="9" spans="2:11">
      <c r="C9" s="25"/>
    </row>
    <row r="10" spans="2:11">
      <c r="C10" s="25"/>
    </row>
    <row r="11" spans="2:11">
      <c r="C11" s="25"/>
    </row>
    <row r="12" spans="2:11">
      <c r="C12" s="25"/>
    </row>
    <row r="13" spans="2:11">
      <c r="C13" s="25"/>
    </row>
    <row r="14" spans="2:11">
      <c r="C14" s="25"/>
    </row>
    <row r="15" spans="2:11">
      <c r="C15" s="25"/>
    </row>
    <row r="16" spans="2:11">
      <c r="C16" s="25"/>
    </row>
    <row r="17" spans="3:3">
      <c r="C17" s="25"/>
    </row>
    <row r="18" spans="3:3">
      <c r="C18" s="25"/>
    </row>
    <row r="19" spans="3:3">
      <c r="C19" s="25"/>
    </row>
    <row r="20" spans="3:3">
      <c r="C20" s="25"/>
    </row>
    <row r="21" spans="3:3">
      <c r="C21" s="25"/>
    </row>
    <row r="22" spans="3:3">
      <c r="C22" s="25"/>
    </row>
    <row r="23" spans="3:3">
      <c r="C23" s="25"/>
    </row>
    <row r="24" spans="3:3">
      <c r="C24" s="25"/>
    </row>
    <row r="25" spans="3:3">
      <c r="C25" s="25"/>
    </row>
    <row r="26" spans="3:3">
      <c r="C26" s="25"/>
    </row>
    <row r="27" spans="3:3">
      <c r="C27" s="25"/>
    </row>
    <row r="28" spans="3:3">
      <c r="C28" s="25"/>
    </row>
    <row r="29" spans="3:3">
      <c r="C29" s="25"/>
    </row>
    <row r="30" spans="3:3">
      <c r="C30" s="25"/>
    </row>
    <row r="31" spans="3:3">
      <c r="C31" s="25"/>
    </row>
    <row r="32" spans="3:3">
      <c r="C32" s="25"/>
    </row>
    <row r="33" spans="3:3">
      <c r="C33" s="25"/>
    </row>
    <row r="34" spans="3:3">
      <c r="C34" s="25"/>
    </row>
    <row r="35" spans="3:3">
      <c r="C35" s="25"/>
    </row>
    <row r="36" spans="3:3">
      <c r="C36" s="25"/>
    </row>
  </sheetData>
  <mergeCells count="6">
    <mergeCell ref="F1:K1"/>
    <mergeCell ref="C4:F4"/>
    <mergeCell ref="G2:K2"/>
    <mergeCell ref="C3:F3"/>
    <mergeCell ref="G3:K3"/>
    <mergeCell ref="I4:K4"/>
  </mergeCells>
  <pageMargins left="0.23622047244094491" right="0.23622047244094491" top="0.74803149606299213" bottom="0.74803149606299213" header="0.31496062992125984" footer="0.31496062992125984"/>
  <pageSetup paperSize="9" scale="97" orientation="landscape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62"/>
  <sheetViews>
    <sheetView topLeftCell="A17" zoomScaleNormal="100" workbookViewId="0">
      <selection activeCell="O51" sqref="O51"/>
    </sheetView>
  </sheetViews>
  <sheetFormatPr defaultRowHeight="12.75"/>
  <cols>
    <col min="1" max="1" width="4.85546875" style="118" customWidth="1"/>
    <col min="2" max="2" width="4" style="118" customWidth="1"/>
    <col min="3" max="3" width="59.42578125" style="123" customWidth="1"/>
    <col min="4" max="4" width="5.140625" style="118" customWidth="1"/>
    <col min="5" max="5" width="10.28515625" style="118" bestFit="1" customWidth="1"/>
    <col min="6" max="6" width="9.42578125" style="118" bestFit="1" customWidth="1"/>
    <col min="7" max="7" width="14" style="118" bestFit="1" customWidth="1"/>
    <col min="8" max="8" width="8.42578125" style="118" customWidth="1"/>
    <col min="9" max="9" width="11.5703125" style="118" bestFit="1" customWidth="1"/>
    <col min="10" max="10" width="12.85546875" style="118" customWidth="1"/>
    <col min="11" max="11" width="9.42578125" style="118" bestFit="1" customWidth="1"/>
    <col min="12" max="12" width="8" style="118" customWidth="1"/>
    <col min="13" max="13" width="9.140625" style="118"/>
    <col min="14" max="14" width="9.28515625" style="118" bestFit="1" customWidth="1"/>
    <col min="15" max="16384" width="9.140625" style="118"/>
  </cols>
  <sheetData>
    <row r="1" spans="1:11" ht="24" customHeight="1">
      <c r="C1" s="25"/>
      <c r="F1" s="178">
        <v>43441</v>
      </c>
      <c r="G1" s="179"/>
      <c r="H1" s="179"/>
      <c r="I1" s="179"/>
      <c r="J1" s="179"/>
      <c r="K1" s="179"/>
    </row>
    <row r="2" spans="1:11" ht="57" customHeight="1">
      <c r="C2" s="168" t="s">
        <v>128</v>
      </c>
      <c r="D2" s="169"/>
      <c r="E2" s="180"/>
      <c r="F2" s="180"/>
      <c r="G2" s="171"/>
      <c r="H2" s="171"/>
      <c r="I2" s="171"/>
      <c r="J2" s="171"/>
      <c r="K2" s="171"/>
    </row>
    <row r="3" spans="1:11" ht="36.75" customHeight="1" thickBot="1">
      <c r="C3" s="166" t="s">
        <v>137</v>
      </c>
      <c r="D3" s="167"/>
      <c r="E3" s="138"/>
      <c r="F3" s="138"/>
      <c r="G3" s="60"/>
      <c r="H3" s="60"/>
      <c r="I3" s="138" t="s">
        <v>107</v>
      </c>
      <c r="J3" s="138"/>
      <c r="K3" s="138"/>
    </row>
    <row r="4" spans="1:11" ht="31.5">
      <c r="B4" s="99" t="s">
        <v>16</v>
      </c>
      <c r="C4" s="11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32" t="s">
        <v>22</v>
      </c>
      <c r="I4" s="12" t="s">
        <v>23</v>
      </c>
      <c r="J4" s="12" t="s">
        <v>24</v>
      </c>
      <c r="K4" s="13" t="s">
        <v>25</v>
      </c>
    </row>
    <row r="5" spans="1:11">
      <c r="B5" s="100" t="s">
        <v>26</v>
      </c>
      <c r="C5" s="14" t="s">
        <v>27</v>
      </c>
      <c r="D5" s="15" t="s">
        <v>28</v>
      </c>
      <c r="E5" s="15" t="s">
        <v>29</v>
      </c>
      <c r="F5" s="15" t="s">
        <v>30</v>
      </c>
      <c r="G5" s="15" t="s">
        <v>31</v>
      </c>
      <c r="H5" s="33" t="s">
        <v>32</v>
      </c>
      <c r="I5" s="15" t="s">
        <v>110</v>
      </c>
      <c r="J5" s="15" t="s">
        <v>34</v>
      </c>
      <c r="K5" s="16" t="s">
        <v>35</v>
      </c>
    </row>
    <row r="6" spans="1:11" ht="73.5" customHeight="1" thickBot="1">
      <c r="A6" s="117">
        <v>1</v>
      </c>
      <c r="B6" s="119" t="s">
        <v>1</v>
      </c>
      <c r="C6" s="120" t="s">
        <v>127</v>
      </c>
      <c r="D6" s="103" t="s">
        <v>54</v>
      </c>
      <c r="E6" s="110">
        <v>1947</v>
      </c>
      <c r="F6" s="104">
        <v>9.7799999999999994</v>
      </c>
      <c r="G6" s="104">
        <f>E6*F6</f>
        <v>19041.66</v>
      </c>
      <c r="H6" s="105">
        <v>0.08</v>
      </c>
      <c r="I6" s="104">
        <f>G6*H6</f>
        <v>1523.3327999999999</v>
      </c>
      <c r="J6" s="104">
        <f>(E6*F6)*H6+PRODUCT(E6:F6)</f>
        <v>20564.9928</v>
      </c>
      <c r="K6" s="106">
        <f>J6/E6</f>
        <v>10.5624</v>
      </c>
    </row>
    <row r="7" spans="1:11" ht="20.100000000000001" customHeight="1">
      <c r="A7" s="117"/>
      <c r="B7" s="121"/>
      <c r="C7" s="122"/>
      <c r="D7" s="107"/>
      <c r="E7" s="108"/>
      <c r="F7" s="84"/>
      <c r="G7" s="84"/>
      <c r="H7" s="109"/>
      <c r="I7" s="84"/>
      <c r="J7" s="84"/>
      <c r="K7" s="84"/>
    </row>
    <row r="8" spans="1:11" ht="15.75" thickBot="1">
      <c r="A8" s="117"/>
      <c r="C8" s="166" t="s">
        <v>133</v>
      </c>
      <c r="D8" s="167"/>
      <c r="E8" s="138"/>
      <c r="F8" s="138"/>
      <c r="G8" s="60"/>
      <c r="H8" s="60"/>
      <c r="I8" s="138" t="s">
        <v>107</v>
      </c>
      <c r="J8" s="138"/>
      <c r="K8" s="138"/>
    </row>
    <row r="9" spans="1:11" ht="22.5" customHeight="1">
      <c r="A9" s="117"/>
      <c r="B9" s="99" t="s">
        <v>16</v>
      </c>
      <c r="C9" s="11" t="s">
        <v>17</v>
      </c>
      <c r="D9" s="12" t="s">
        <v>18</v>
      </c>
      <c r="E9" s="12" t="s">
        <v>19</v>
      </c>
      <c r="F9" s="12" t="s">
        <v>20</v>
      </c>
      <c r="G9" s="12" t="s">
        <v>21</v>
      </c>
      <c r="H9" s="32" t="s">
        <v>22</v>
      </c>
      <c r="I9" s="12" t="s">
        <v>23</v>
      </c>
      <c r="J9" s="12" t="s">
        <v>24</v>
      </c>
      <c r="K9" s="13" t="s">
        <v>25</v>
      </c>
    </row>
    <row r="10" spans="1:11">
      <c r="A10" s="117"/>
      <c r="B10" s="100" t="s">
        <v>26</v>
      </c>
      <c r="C10" s="14" t="s">
        <v>27</v>
      </c>
      <c r="D10" s="15" t="s">
        <v>28</v>
      </c>
      <c r="E10" s="15" t="s">
        <v>29</v>
      </c>
      <c r="F10" s="15" t="s">
        <v>30</v>
      </c>
      <c r="G10" s="15" t="s">
        <v>31</v>
      </c>
      <c r="H10" s="33" t="s">
        <v>32</v>
      </c>
      <c r="I10" s="15" t="s">
        <v>110</v>
      </c>
      <c r="J10" s="15" t="s">
        <v>34</v>
      </c>
      <c r="K10" s="16" t="s">
        <v>35</v>
      </c>
    </row>
    <row r="11" spans="1:11" ht="60.75" thickBot="1">
      <c r="A11" s="117">
        <v>2</v>
      </c>
      <c r="B11" s="119" t="s">
        <v>1</v>
      </c>
      <c r="C11" s="120" t="s">
        <v>127</v>
      </c>
      <c r="D11" s="103" t="s">
        <v>54</v>
      </c>
      <c r="E11" s="110">
        <v>1947</v>
      </c>
      <c r="F11" s="104">
        <v>9.6</v>
      </c>
      <c r="G11" s="104">
        <f>E11*F11</f>
        <v>18691.2</v>
      </c>
      <c r="H11" s="105">
        <v>0.08</v>
      </c>
      <c r="I11" s="104">
        <f>G11*H11</f>
        <v>1495.296</v>
      </c>
      <c r="J11" s="104">
        <f>(E11*F11)*H11+PRODUCT(E11:F11)</f>
        <v>20186.495999999999</v>
      </c>
      <c r="K11" s="106">
        <f>J11/E11</f>
        <v>10.368</v>
      </c>
    </row>
    <row r="12" spans="1:11">
      <c r="A12" s="117"/>
      <c r="C12" s="25"/>
    </row>
    <row r="13" spans="1:11" ht="15.75" thickBot="1">
      <c r="A13" s="117"/>
      <c r="C13" s="166" t="s">
        <v>132</v>
      </c>
      <c r="D13" s="167"/>
      <c r="E13" s="138"/>
      <c r="F13" s="138"/>
      <c r="G13" s="60"/>
      <c r="H13" s="60"/>
      <c r="I13" s="138" t="s">
        <v>107</v>
      </c>
      <c r="J13" s="138"/>
      <c r="K13" s="138"/>
    </row>
    <row r="14" spans="1:11" ht="31.5">
      <c r="A14" s="117"/>
      <c r="B14" s="99" t="s">
        <v>16</v>
      </c>
      <c r="C14" s="11" t="s">
        <v>17</v>
      </c>
      <c r="D14" s="12" t="s">
        <v>18</v>
      </c>
      <c r="E14" s="12" t="s">
        <v>19</v>
      </c>
      <c r="F14" s="12" t="s">
        <v>20</v>
      </c>
      <c r="G14" s="12" t="s">
        <v>21</v>
      </c>
      <c r="H14" s="32" t="s">
        <v>22</v>
      </c>
      <c r="I14" s="12" t="s">
        <v>23</v>
      </c>
      <c r="J14" s="12" t="s">
        <v>24</v>
      </c>
      <c r="K14" s="13" t="s">
        <v>25</v>
      </c>
    </row>
    <row r="15" spans="1:11">
      <c r="A15" s="117"/>
      <c r="B15" s="100" t="s">
        <v>26</v>
      </c>
      <c r="C15" s="14" t="s">
        <v>27</v>
      </c>
      <c r="D15" s="15" t="s">
        <v>28</v>
      </c>
      <c r="E15" s="15" t="s">
        <v>29</v>
      </c>
      <c r="F15" s="15" t="s">
        <v>30</v>
      </c>
      <c r="G15" s="15" t="s">
        <v>31</v>
      </c>
      <c r="H15" s="33" t="s">
        <v>32</v>
      </c>
      <c r="I15" s="15" t="s">
        <v>110</v>
      </c>
      <c r="J15" s="15" t="s">
        <v>34</v>
      </c>
      <c r="K15" s="16" t="s">
        <v>35</v>
      </c>
    </row>
    <row r="16" spans="1:11" ht="60.75" thickBot="1">
      <c r="A16" s="117">
        <v>3</v>
      </c>
      <c r="B16" s="119" t="s">
        <v>1</v>
      </c>
      <c r="C16" s="120" t="s">
        <v>127</v>
      </c>
      <c r="D16" s="103" t="s">
        <v>54</v>
      </c>
      <c r="E16" s="110">
        <v>1947</v>
      </c>
      <c r="F16" s="104">
        <v>10.19</v>
      </c>
      <c r="G16" s="104">
        <f>E16*F16</f>
        <v>19839.93</v>
      </c>
      <c r="H16" s="105">
        <v>0.08</v>
      </c>
      <c r="I16" s="104">
        <f>G16*H16</f>
        <v>1587.1944000000001</v>
      </c>
      <c r="J16" s="104">
        <f>(E16*F16)*H16+PRODUCT(E16:F16)</f>
        <v>21427.124400000001</v>
      </c>
      <c r="K16" s="106">
        <f>J16/E16</f>
        <v>11.0052</v>
      </c>
    </row>
    <row r="17" spans="1:11">
      <c r="A17" s="117"/>
      <c r="C17" s="25"/>
    </row>
    <row r="18" spans="1:11" ht="15.75" thickBot="1">
      <c r="A18" s="117"/>
      <c r="C18" s="166" t="s">
        <v>138</v>
      </c>
      <c r="D18" s="167"/>
      <c r="E18" s="138"/>
      <c r="F18" s="138"/>
      <c r="G18" s="60"/>
      <c r="H18" s="60"/>
      <c r="I18" s="138" t="s">
        <v>107</v>
      </c>
      <c r="J18" s="138"/>
      <c r="K18" s="138"/>
    </row>
    <row r="19" spans="1:11" ht="31.5">
      <c r="A19" s="117"/>
      <c r="B19" s="99" t="s">
        <v>16</v>
      </c>
      <c r="C19" s="11" t="s">
        <v>17</v>
      </c>
      <c r="D19" s="12" t="s">
        <v>18</v>
      </c>
      <c r="E19" s="12" t="s">
        <v>19</v>
      </c>
      <c r="F19" s="12" t="s">
        <v>20</v>
      </c>
      <c r="G19" s="12" t="s">
        <v>21</v>
      </c>
      <c r="H19" s="32" t="s">
        <v>22</v>
      </c>
      <c r="I19" s="12" t="s">
        <v>23</v>
      </c>
      <c r="J19" s="12" t="s">
        <v>24</v>
      </c>
      <c r="K19" s="13" t="s">
        <v>25</v>
      </c>
    </row>
    <row r="20" spans="1:11">
      <c r="A20" s="117"/>
      <c r="B20" s="100" t="s">
        <v>26</v>
      </c>
      <c r="C20" s="14" t="s">
        <v>27</v>
      </c>
      <c r="D20" s="15" t="s">
        <v>28</v>
      </c>
      <c r="E20" s="15" t="s">
        <v>29</v>
      </c>
      <c r="F20" s="15" t="s">
        <v>30</v>
      </c>
      <c r="G20" s="15" t="s">
        <v>31</v>
      </c>
      <c r="H20" s="33" t="s">
        <v>32</v>
      </c>
      <c r="I20" s="15" t="s">
        <v>110</v>
      </c>
      <c r="J20" s="15" t="s">
        <v>34</v>
      </c>
      <c r="K20" s="16" t="s">
        <v>35</v>
      </c>
    </row>
    <row r="21" spans="1:11" ht="60.75" thickBot="1">
      <c r="A21" s="117">
        <v>4</v>
      </c>
      <c r="B21" s="119" t="s">
        <v>1</v>
      </c>
      <c r="C21" s="120" t="s">
        <v>127</v>
      </c>
      <c r="D21" s="103" t="s">
        <v>54</v>
      </c>
      <c r="E21" s="110">
        <v>1947</v>
      </c>
      <c r="F21" s="104">
        <v>11.4</v>
      </c>
      <c r="G21" s="104">
        <f>E21*F21</f>
        <v>22195.8</v>
      </c>
      <c r="H21" s="105">
        <v>0.08</v>
      </c>
      <c r="I21" s="104">
        <f>G21*H21</f>
        <v>1775.664</v>
      </c>
      <c r="J21" s="104">
        <f>(E21*F21)*H21+PRODUCT(E21:F21)</f>
        <v>23971.464</v>
      </c>
      <c r="K21" s="106">
        <f>J21/E21</f>
        <v>12.311999999999999</v>
      </c>
    </row>
    <row r="22" spans="1:11">
      <c r="A22" s="117"/>
      <c r="C22" s="25"/>
    </row>
    <row r="23" spans="1:11" ht="15.75" thickBot="1">
      <c r="A23" s="117"/>
      <c r="C23" s="166" t="s">
        <v>139</v>
      </c>
      <c r="D23" s="167"/>
      <c r="E23" s="138"/>
      <c r="F23" s="138"/>
      <c r="G23" s="60"/>
      <c r="H23" s="60"/>
      <c r="I23" s="138" t="s">
        <v>107</v>
      </c>
      <c r="J23" s="138"/>
      <c r="K23" s="138"/>
    </row>
    <row r="24" spans="1:11" ht="31.5">
      <c r="A24" s="117"/>
      <c r="B24" s="99" t="s">
        <v>16</v>
      </c>
      <c r="C24" s="11" t="s">
        <v>17</v>
      </c>
      <c r="D24" s="12" t="s">
        <v>18</v>
      </c>
      <c r="E24" s="12" t="s">
        <v>19</v>
      </c>
      <c r="F24" s="12" t="s">
        <v>20</v>
      </c>
      <c r="G24" s="12" t="s">
        <v>21</v>
      </c>
      <c r="H24" s="32" t="s">
        <v>22</v>
      </c>
      <c r="I24" s="12" t="s">
        <v>23</v>
      </c>
      <c r="J24" s="12" t="s">
        <v>24</v>
      </c>
      <c r="K24" s="13" t="s">
        <v>25</v>
      </c>
    </row>
    <row r="25" spans="1:11">
      <c r="A25" s="117"/>
      <c r="B25" s="100" t="s">
        <v>26</v>
      </c>
      <c r="C25" s="14" t="s">
        <v>27</v>
      </c>
      <c r="D25" s="15" t="s">
        <v>28</v>
      </c>
      <c r="E25" s="15" t="s">
        <v>29</v>
      </c>
      <c r="F25" s="15" t="s">
        <v>30</v>
      </c>
      <c r="G25" s="15" t="s">
        <v>31</v>
      </c>
      <c r="H25" s="33" t="s">
        <v>32</v>
      </c>
      <c r="I25" s="15" t="s">
        <v>110</v>
      </c>
      <c r="J25" s="15" t="s">
        <v>34</v>
      </c>
      <c r="K25" s="16" t="s">
        <v>35</v>
      </c>
    </row>
    <row r="26" spans="1:11" ht="60.75" thickBot="1">
      <c r="A26" s="117">
        <v>5</v>
      </c>
      <c r="B26" s="119" t="s">
        <v>1</v>
      </c>
      <c r="C26" s="120" t="s">
        <v>127</v>
      </c>
      <c r="D26" s="103" t="s">
        <v>54</v>
      </c>
      <c r="E26" s="110">
        <v>1947</v>
      </c>
      <c r="F26" s="104">
        <v>9.6999999999999993</v>
      </c>
      <c r="G26" s="104">
        <f>E26*F26</f>
        <v>18885.899999999998</v>
      </c>
      <c r="H26" s="105">
        <v>0.08</v>
      </c>
      <c r="I26" s="104">
        <f>G26*H26</f>
        <v>1510.8719999999998</v>
      </c>
      <c r="J26" s="104">
        <f>(E26*F26)*H26+PRODUCT(E26:F26)</f>
        <v>20396.771999999997</v>
      </c>
      <c r="K26" s="106">
        <f>J26/E26</f>
        <v>10.475999999999999</v>
      </c>
    </row>
    <row r="27" spans="1:11">
      <c r="A27" s="117"/>
      <c r="C27" s="25"/>
    </row>
    <row r="28" spans="1:11" ht="15.75" thickBot="1">
      <c r="A28" s="117"/>
      <c r="C28" s="166" t="s">
        <v>140</v>
      </c>
      <c r="D28" s="167"/>
      <c r="E28" s="138"/>
      <c r="F28" s="138"/>
      <c r="G28" s="60"/>
      <c r="H28" s="60"/>
      <c r="I28" s="138" t="s">
        <v>107</v>
      </c>
      <c r="J28" s="138"/>
      <c r="K28" s="138"/>
    </row>
    <row r="29" spans="1:11" ht="31.5">
      <c r="A29" s="117"/>
      <c r="B29" s="99" t="s">
        <v>16</v>
      </c>
      <c r="C29" s="11" t="s">
        <v>17</v>
      </c>
      <c r="D29" s="12" t="s">
        <v>18</v>
      </c>
      <c r="E29" s="12" t="s">
        <v>19</v>
      </c>
      <c r="F29" s="12" t="s">
        <v>20</v>
      </c>
      <c r="G29" s="12" t="s">
        <v>21</v>
      </c>
      <c r="H29" s="32" t="s">
        <v>22</v>
      </c>
      <c r="I29" s="12" t="s">
        <v>23</v>
      </c>
      <c r="J29" s="12" t="s">
        <v>24</v>
      </c>
      <c r="K29" s="13" t="s">
        <v>25</v>
      </c>
    </row>
    <row r="30" spans="1:11">
      <c r="A30" s="117"/>
      <c r="B30" s="100" t="s">
        <v>26</v>
      </c>
      <c r="C30" s="14" t="s">
        <v>27</v>
      </c>
      <c r="D30" s="15" t="s">
        <v>28</v>
      </c>
      <c r="E30" s="15" t="s">
        <v>29</v>
      </c>
      <c r="F30" s="15" t="s">
        <v>30</v>
      </c>
      <c r="G30" s="15" t="s">
        <v>31</v>
      </c>
      <c r="H30" s="33" t="s">
        <v>32</v>
      </c>
      <c r="I30" s="15" t="s">
        <v>110</v>
      </c>
      <c r="J30" s="15" t="s">
        <v>34</v>
      </c>
      <c r="K30" s="16" t="s">
        <v>35</v>
      </c>
    </row>
    <row r="31" spans="1:11" ht="60.75" thickBot="1">
      <c r="A31" s="117">
        <v>6</v>
      </c>
      <c r="B31" s="119" t="s">
        <v>1</v>
      </c>
      <c r="C31" s="120" t="s">
        <v>127</v>
      </c>
      <c r="D31" s="103" t="s">
        <v>54</v>
      </c>
      <c r="E31" s="110">
        <v>1947</v>
      </c>
      <c r="F31" s="104">
        <v>8.89</v>
      </c>
      <c r="G31" s="104">
        <f>E31*F31</f>
        <v>17308.830000000002</v>
      </c>
      <c r="H31" s="105">
        <v>0.08</v>
      </c>
      <c r="I31" s="104">
        <f>G31*H31</f>
        <v>1384.7064000000003</v>
      </c>
      <c r="J31" s="124">
        <f>(E31*F31)*H31+PRODUCT(E31:F31)</f>
        <v>18693.536400000001</v>
      </c>
      <c r="K31" s="106">
        <f>J31/E31</f>
        <v>9.6012000000000004</v>
      </c>
    </row>
    <row r="32" spans="1:11">
      <c r="A32" s="117"/>
      <c r="C32" s="25"/>
    </row>
    <row r="33" spans="1:11" ht="15.75" thickBot="1">
      <c r="A33" s="117"/>
      <c r="C33" s="166" t="s">
        <v>141</v>
      </c>
      <c r="D33" s="167"/>
      <c r="E33" s="138"/>
      <c r="F33" s="138"/>
      <c r="G33" s="60"/>
      <c r="H33" s="60"/>
      <c r="I33" s="138" t="s">
        <v>107</v>
      </c>
      <c r="J33" s="138"/>
      <c r="K33" s="138"/>
    </row>
    <row r="34" spans="1:11" ht="31.5">
      <c r="A34" s="117"/>
      <c r="B34" s="99" t="s">
        <v>16</v>
      </c>
      <c r="C34" s="11" t="s">
        <v>17</v>
      </c>
      <c r="D34" s="12" t="s">
        <v>18</v>
      </c>
      <c r="E34" s="12" t="s">
        <v>19</v>
      </c>
      <c r="F34" s="12" t="s">
        <v>20</v>
      </c>
      <c r="G34" s="12" t="s">
        <v>21</v>
      </c>
      <c r="H34" s="32" t="s">
        <v>22</v>
      </c>
      <c r="I34" s="12" t="s">
        <v>23</v>
      </c>
      <c r="J34" s="12" t="s">
        <v>24</v>
      </c>
      <c r="K34" s="13" t="s">
        <v>25</v>
      </c>
    </row>
    <row r="35" spans="1:11">
      <c r="A35" s="117"/>
      <c r="B35" s="100" t="s">
        <v>26</v>
      </c>
      <c r="C35" s="14" t="s">
        <v>27</v>
      </c>
      <c r="D35" s="15" t="s">
        <v>28</v>
      </c>
      <c r="E35" s="15" t="s">
        <v>29</v>
      </c>
      <c r="F35" s="15" t="s">
        <v>30</v>
      </c>
      <c r="G35" s="15" t="s">
        <v>31</v>
      </c>
      <c r="H35" s="33" t="s">
        <v>32</v>
      </c>
      <c r="I35" s="15" t="s">
        <v>110</v>
      </c>
      <c r="J35" s="15" t="s">
        <v>34</v>
      </c>
      <c r="K35" s="16" t="s">
        <v>35</v>
      </c>
    </row>
    <row r="36" spans="1:11" ht="60.75" thickBot="1">
      <c r="A36" s="117">
        <v>7</v>
      </c>
      <c r="B36" s="119" t="s">
        <v>1</v>
      </c>
      <c r="C36" s="120" t="s">
        <v>127</v>
      </c>
      <c r="D36" s="103" t="s">
        <v>54</v>
      </c>
      <c r="E36" s="110">
        <v>1947</v>
      </c>
      <c r="F36" s="104">
        <v>11.49</v>
      </c>
      <c r="G36" s="104">
        <f>E36*F36</f>
        <v>22371.03</v>
      </c>
      <c r="H36" s="105">
        <v>0.08</v>
      </c>
      <c r="I36" s="104">
        <f>G36*H36</f>
        <v>1789.6823999999999</v>
      </c>
      <c r="J36" s="104">
        <f>(E36*F36)*H36+PRODUCT(E36:F36)</f>
        <v>24160.7124</v>
      </c>
      <c r="K36" s="106">
        <f>J36/E36</f>
        <v>12.4092</v>
      </c>
    </row>
    <row r="37" spans="1:11">
      <c r="A37" s="117"/>
      <c r="C37" s="25"/>
      <c r="G37" s="118">
        <v>22390.5</v>
      </c>
      <c r="I37" s="118">
        <v>1791.24</v>
      </c>
      <c r="J37" s="118">
        <v>24181.74</v>
      </c>
      <c r="K37" s="118">
        <v>12.42</v>
      </c>
    </row>
    <row r="38" spans="1:11" ht="13.5" thickBot="1">
      <c r="A38" s="117"/>
      <c r="C38" s="125" t="s">
        <v>129</v>
      </c>
    </row>
    <row r="39" spans="1:11" ht="31.5">
      <c r="A39" s="117"/>
      <c r="B39" s="99" t="s">
        <v>16</v>
      </c>
      <c r="C39" s="11" t="s">
        <v>17</v>
      </c>
      <c r="D39" s="12" t="s">
        <v>18</v>
      </c>
      <c r="E39" s="12" t="s">
        <v>19</v>
      </c>
      <c r="F39" s="12" t="s">
        <v>20</v>
      </c>
      <c r="G39" s="12" t="s">
        <v>21</v>
      </c>
      <c r="H39" s="32" t="s">
        <v>22</v>
      </c>
      <c r="I39" s="12" t="s">
        <v>23</v>
      </c>
      <c r="J39" s="12" t="s">
        <v>24</v>
      </c>
      <c r="K39" s="13" t="s">
        <v>25</v>
      </c>
    </row>
    <row r="40" spans="1:11">
      <c r="A40" s="117"/>
      <c r="B40" s="100" t="s">
        <v>26</v>
      </c>
      <c r="C40" s="14" t="s">
        <v>27</v>
      </c>
      <c r="D40" s="15" t="s">
        <v>28</v>
      </c>
      <c r="E40" s="15" t="s">
        <v>29</v>
      </c>
      <c r="F40" s="15" t="s">
        <v>30</v>
      </c>
      <c r="G40" s="15" t="s">
        <v>31</v>
      </c>
      <c r="H40" s="33" t="s">
        <v>32</v>
      </c>
      <c r="I40" s="15" t="s">
        <v>110</v>
      </c>
      <c r="J40" s="15" t="s">
        <v>34</v>
      </c>
      <c r="K40" s="16" t="s">
        <v>35</v>
      </c>
    </row>
    <row r="41" spans="1:11" ht="60.75" thickBot="1">
      <c r="A41" s="117">
        <v>8</v>
      </c>
      <c r="B41" s="119" t="s">
        <v>1</v>
      </c>
      <c r="C41" s="120" t="s">
        <v>127</v>
      </c>
      <c r="D41" s="103" t="s">
        <v>54</v>
      </c>
      <c r="E41" s="110">
        <v>1947</v>
      </c>
      <c r="F41" s="104">
        <v>9.27</v>
      </c>
      <c r="G41" s="104">
        <f>E41*F41</f>
        <v>18048.689999999999</v>
      </c>
      <c r="H41" s="105">
        <v>0.08</v>
      </c>
      <c r="I41" s="104">
        <f>G41*H41</f>
        <v>1443.8951999999999</v>
      </c>
      <c r="J41" s="104">
        <f>(E41*F41)*H41+PRODUCT(E41:F41)</f>
        <v>19492.585199999998</v>
      </c>
      <c r="K41" s="106">
        <f>J41/E41</f>
        <v>10.0116</v>
      </c>
    </row>
    <row r="42" spans="1:11">
      <c r="A42" s="117"/>
      <c r="C42" s="25"/>
    </row>
    <row r="43" spans="1:11" ht="13.5" thickBot="1">
      <c r="A43" s="117"/>
      <c r="C43" s="125" t="s">
        <v>142</v>
      </c>
    </row>
    <row r="44" spans="1:11" ht="31.5">
      <c r="A44" s="117"/>
      <c r="B44" s="99" t="s">
        <v>16</v>
      </c>
      <c r="C44" s="11" t="s">
        <v>17</v>
      </c>
      <c r="D44" s="12" t="s">
        <v>18</v>
      </c>
      <c r="E44" s="12" t="s">
        <v>19</v>
      </c>
      <c r="F44" s="12" t="s">
        <v>20</v>
      </c>
      <c r="G44" s="12" t="s">
        <v>21</v>
      </c>
      <c r="H44" s="32" t="s">
        <v>22</v>
      </c>
      <c r="I44" s="12" t="s">
        <v>23</v>
      </c>
      <c r="J44" s="12" t="s">
        <v>24</v>
      </c>
      <c r="K44" s="13" t="s">
        <v>25</v>
      </c>
    </row>
    <row r="45" spans="1:11">
      <c r="A45" s="117"/>
      <c r="B45" s="100" t="s">
        <v>26</v>
      </c>
      <c r="C45" s="14" t="s">
        <v>27</v>
      </c>
      <c r="D45" s="15" t="s">
        <v>28</v>
      </c>
      <c r="E45" s="15" t="s">
        <v>29</v>
      </c>
      <c r="F45" s="15" t="s">
        <v>30</v>
      </c>
      <c r="G45" s="15" t="s">
        <v>31</v>
      </c>
      <c r="H45" s="33" t="s">
        <v>32</v>
      </c>
      <c r="I45" s="15" t="s">
        <v>110</v>
      </c>
      <c r="J45" s="15" t="s">
        <v>34</v>
      </c>
      <c r="K45" s="16" t="s">
        <v>35</v>
      </c>
    </row>
    <row r="46" spans="1:11" ht="60.75" thickBot="1">
      <c r="A46" s="117">
        <v>9</v>
      </c>
      <c r="B46" s="119" t="s">
        <v>1</v>
      </c>
      <c r="C46" s="120" t="s">
        <v>127</v>
      </c>
      <c r="D46" s="103" t="s">
        <v>54</v>
      </c>
      <c r="E46" s="110">
        <v>1947</v>
      </c>
      <c r="F46" s="104">
        <v>9.4499999999999993</v>
      </c>
      <c r="G46" s="104">
        <f>E46*F46</f>
        <v>18399.149999999998</v>
      </c>
      <c r="H46" s="105">
        <v>0.08</v>
      </c>
      <c r="I46" s="104">
        <f>G46*H46</f>
        <v>1471.9319999999998</v>
      </c>
      <c r="J46" s="104">
        <f>(E46*F46)*H46+PRODUCT(E46:F46)</f>
        <v>19871.081999999999</v>
      </c>
      <c r="K46" s="106">
        <f>J46/E46</f>
        <v>10.206</v>
      </c>
    </row>
    <row r="47" spans="1:11">
      <c r="A47" s="117"/>
      <c r="C47" s="25"/>
    </row>
    <row r="48" spans="1:11" ht="13.5" thickBot="1">
      <c r="A48" s="117"/>
      <c r="C48" s="125" t="s">
        <v>143</v>
      </c>
    </row>
    <row r="49" spans="1:11" ht="31.5">
      <c r="A49" s="117"/>
      <c r="B49" s="99" t="s">
        <v>16</v>
      </c>
      <c r="C49" s="11" t="s">
        <v>17</v>
      </c>
      <c r="D49" s="12" t="s">
        <v>18</v>
      </c>
      <c r="E49" s="12" t="s">
        <v>19</v>
      </c>
      <c r="F49" s="12" t="s">
        <v>20</v>
      </c>
      <c r="G49" s="12" t="s">
        <v>21</v>
      </c>
      <c r="H49" s="32" t="s">
        <v>22</v>
      </c>
      <c r="I49" s="12" t="s">
        <v>23</v>
      </c>
      <c r="J49" s="12" t="s">
        <v>24</v>
      </c>
      <c r="K49" s="13" t="s">
        <v>25</v>
      </c>
    </row>
    <row r="50" spans="1:11">
      <c r="A50" s="117"/>
      <c r="B50" s="100" t="s">
        <v>26</v>
      </c>
      <c r="C50" s="14" t="s">
        <v>27</v>
      </c>
      <c r="D50" s="15" t="s">
        <v>28</v>
      </c>
      <c r="E50" s="15" t="s">
        <v>29</v>
      </c>
      <c r="F50" s="15" t="s">
        <v>30</v>
      </c>
      <c r="G50" s="15" t="s">
        <v>31</v>
      </c>
      <c r="H50" s="33" t="s">
        <v>32</v>
      </c>
      <c r="I50" s="15" t="s">
        <v>110</v>
      </c>
      <c r="J50" s="15" t="s">
        <v>34</v>
      </c>
      <c r="K50" s="16" t="s">
        <v>35</v>
      </c>
    </row>
    <row r="51" spans="1:11" ht="60.75" thickBot="1">
      <c r="A51" s="117">
        <v>10</v>
      </c>
      <c r="B51" s="119" t="s">
        <v>1</v>
      </c>
      <c r="C51" s="120" t="s">
        <v>127</v>
      </c>
      <c r="D51" s="103" t="s">
        <v>54</v>
      </c>
      <c r="E51" s="110">
        <v>1947</v>
      </c>
      <c r="F51" s="104">
        <v>9.99</v>
      </c>
      <c r="G51" s="104">
        <f>E51*F51</f>
        <v>19450.53</v>
      </c>
      <c r="H51" s="105">
        <v>0.08</v>
      </c>
      <c r="I51" s="104">
        <f>G51*H51</f>
        <v>1556.0424</v>
      </c>
      <c r="J51" s="104">
        <f>(E51*F51)*H51+PRODUCT(E51:F51)</f>
        <v>21006.572399999997</v>
      </c>
      <c r="K51" s="106">
        <f>J51/E51</f>
        <v>10.789199999999999</v>
      </c>
    </row>
    <row r="52" spans="1:11">
      <c r="C52" s="25"/>
    </row>
    <row r="53" spans="1:11">
      <c r="C53" s="25"/>
    </row>
    <row r="54" spans="1:11">
      <c r="C54" s="25"/>
    </row>
    <row r="55" spans="1:11">
      <c r="C55" s="25"/>
    </row>
    <row r="56" spans="1:11">
      <c r="C56" s="25"/>
    </row>
    <row r="57" spans="1:11">
      <c r="C57" s="25"/>
    </row>
    <row r="58" spans="1:11">
      <c r="C58" s="25"/>
    </row>
    <row r="59" spans="1:11">
      <c r="C59" s="25"/>
    </row>
    <row r="60" spans="1:11">
      <c r="C60" s="25"/>
    </row>
    <row r="61" spans="1:11">
      <c r="C61" s="25"/>
    </row>
    <row r="62" spans="1:11">
      <c r="C62" s="25"/>
    </row>
  </sheetData>
  <mergeCells count="24">
    <mergeCell ref="C28:D28"/>
    <mergeCell ref="E28:F28"/>
    <mergeCell ref="I28:K28"/>
    <mergeCell ref="C33:D33"/>
    <mergeCell ref="E33:F33"/>
    <mergeCell ref="I33:K33"/>
    <mergeCell ref="C18:D18"/>
    <mergeCell ref="E18:F18"/>
    <mergeCell ref="I18:K18"/>
    <mergeCell ref="C23:D23"/>
    <mergeCell ref="E23:F23"/>
    <mergeCell ref="I23:K23"/>
    <mergeCell ref="C8:D8"/>
    <mergeCell ref="E8:F8"/>
    <mergeCell ref="I8:K8"/>
    <mergeCell ref="C13:D13"/>
    <mergeCell ref="E13:F13"/>
    <mergeCell ref="I13:K13"/>
    <mergeCell ref="C3:D3"/>
    <mergeCell ref="E3:F3"/>
    <mergeCell ref="I3:K3"/>
    <mergeCell ref="F1:K1"/>
    <mergeCell ref="C2:F2"/>
    <mergeCell ref="G2:K2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27" max="11" man="1"/>
  </rowBreaks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Normal="100" workbookViewId="0">
      <selection activeCell="R14" sqref="R14"/>
    </sheetView>
  </sheetViews>
  <sheetFormatPr defaultRowHeight="12.75"/>
  <cols>
    <col min="1" max="1" width="4.85546875" style="118" customWidth="1"/>
    <col min="2" max="2" width="4" style="118" customWidth="1"/>
    <col min="3" max="3" width="59.42578125" style="123" customWidth="1"/>
    <col min="4" max="4" width="5.140625" style="118" customWidth="1"/>
    <col min="5" max="5" width="10.28515625" style="118" bestFit="1" customWidth="1"/>
    <col min="6" max="6" width="9.42578125" style="118" bestFit="1" customWidth="1"/>
    <col min="7" max="7" width="14" style="118" bestFit="1" customWidth="1"/>
    <col min="8" max="8" width="8.42578125" style="118" customWidth="1"/>
    <col min="9" max="9" width="11.5703125" style="118" bestFit="1" customWidth="1"/>
    <col min="10" max="10" width="12.85546875" style="118" customWidth="1"/>
    <col min="11" max="11" width="9.42578125" style="118" bestFit="1" customWidth="1"/>
    <col min="12" max="12" width="3.7109375" style="118" customWidth="1"/>
    <col min="13" max="13" width="9.140625" style="118"/>
    <col min="14" max="14" width="9.28515625" style="118" bestFit="1" customWidth="1"/>
    <col min="15" max="16384" width="9.140625" style="118"/>
  </cols>
  <sheetData>
    <row r="1" spans="1:11" ht="24" customHeight="1">
      <c r="C1" s="25"/>
      <c r="F1" s="126"/>
      <c r="G1" s="127"/>
      <c r="H1" s="127"/>
      <c r="I1" s="127"/>
      <c r="J1" s="127"/>
      <c r="K1" s="127"/>
    </row>
    <row r="2" spans="1:11" ht="75" customHeight="1">
      <c r="C2" s="187" t="s">
        <v>144</v>
      </c>
      <c r="D2" s="188"/>
      <c r="E2" s="189"/>
      <c r="F2" s="189"/>
      <c r="G2" s="190"/>
      <c r="H2" s="191"/>
      <c r="I2" s="191"/>
      <c r="J2" s="191"/>
      <c r="K2" s="192"/>
    </row>
    <row r="3" spans="1:11">
      <c r="A3" s="117"/>
      <c r="C3" s="25"/>
      <c r="G3" s="154" t="s">
        <v>103</v>
      </c>
      <c r="H3" s="154"/>
      <c r="I3" s="154"/>
      <c r="J3" s="154"/>
      <c r="K3" s="154"/>
    </row>
    <row r="4" spans="1:11" ht="15.75" thickBot="1">
      <c r="A4" s="117"/>
      <c r="C4" s="186" t="s">
        <v>145</v>
      </c>
      <c r="D4" s="186"/>
      <c r="E4" s="138"/>
      <c r="F4" s="138"/>
      <c r="G4" s="60"/>
      <c r="H4" s="60"/>
      <c r="I4" s="138" t="s">
        <v>146</v>
      </c>
      <c r="J4" s="138"/>
      <c r="K4" s="138"/>
    </row>
    <row r="5" spans="1:11" ht="31.5">
      <c r="A5" s="117"/>
      <c r="B5" s="99" t="s">
        <v>16</v>
      </c>
      <c r="C5" s="11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32" t="s">
        <v>22</v>
      </c>
      <c r="I5" s="12" t="s">
        <v>23</v>
      </c>
      <c r="J5" s="12" t="s">
        <v>24</v>
      </c>
      <c r="K5" s="13" t="s">
        <v>25</v>
      </c>
    </row>
    <row r="6" spans="1:11">
      <c r="A6" s="117"/>
      <c r="B6" s="100" t="s">
        <v>26</v>
      </c>
      <c r="C6" s="14" t="s">
        <v>27</v>
      </c>
      <c r="D6" s="15" t="s">
        <v>28</v>
      </c>
      <c r="E6" s="15" t="s">
        <v>29</v>
      </c>
      <c r="F6" s="15" t="s">
        <v>30</v>
      </c>
      <c r="G6" s="15" t="s">
        <v>31</v>
      </c>
      <c r="H6" s="33" t="s">
        <v>32</v>
      </c>
      <c r="I6" s="15" t="s">
        <v>110</v>
      </c>
      <c r="J6" s="15" t="s">
        <v>34</v>
      </c>
      <c r="K6" s="16" t="s">
        <v>35</v>
      </c>
    </row>
    <row r="7" spans="1:11" ht="93" customHeight="1" thickBot="1">
      <c r="A7" s="117"/>
      <c r="B7" s="119" t="s">
        <v>1</v>
      </c>
      <c r="C7" s="120" t="s">
        <v>127</v>
      </c>
      <c r="D7" s="103" t="s">
        <v>54</v>
      </c>
      <c r="E7" s="110">
        <v>1972</v>
      </c>
      <c r="F7" s="104"/>
      <c r="G7" s="104"/>
      <c r="H7" s="105"/>
      <c r="I7" s="104"/>
      <c r="J7" s="104"/>
      <c r="K7" s="106"/>
    </row>
    <row r="8" spans="1:11" ht="29.25" customHeight="1" thickBot="1">
      <c r="A8" s="117"/>
      <c r="C8" s="25"/>
      <c r="G8" s="193"/>
      <c r="I8" s="193"/>
      <c r="J8" s="193"/>
    </row>
    <row r="12" spans="1:11" ht="20.25" customHeight="1">
      <c r="A12" s="10"/>
      <c r="B12" s="181" t="s">
        <v>147</v>
      </c>
      <c r="C12" s="182"/>
      <c r="D12" s="182"/>
      <c r="E12" s="182"/>
      <c r="F12" s="182"/>
      <c r="G12" s="182"/>
      <c r="H12" s="182"/>
      <c r="I12" s="182"/>
      <c r="J12" s="183"/>
      <c r="K12" s="131"/>
    </row>
    <row r="13" spans="1:11">
      <c r="A13" s="10"/>
      <c r="B13" s="9"/>
      <c r="C13" s="9"/>
      <c r="D13" s="9"/>
      <c r="E13" s="9"/>
      <c r="F13" s="9"/>
      <c r="G13" s="9"/>
      <c r="H13" s="9"/>
      <c r="I13" s="9"/>
    </row>
    <row r="14" spans="1:11" ht="47.25" customHeight="1" thickBot="1">
      <c r="A14" s="10"/>
      <c r="B14" s="9"/>
      <c r="C14" s="128"/>
      <c r="D14" s="130"/>
      <c r="E14" s="130"/>
      <c r="F14" s="130"/>
      <c r="G14" s="128"/>
      <c r="H14" s="128"/>
      <c r="I14" s="128"/>
    </row>
    <row r="15" spans="1:11">
      <c r="A15" s="10"/>
      <c r="B15" s="9"/>
      <c r="D15" s="129"/>
      <c r="E15" s="129"/>
      <c r="F15" s="129"/>
      <c r="G15" s="184" t="s">
        <v>148</v>
      </c>
      <c r="H15" s="185"/>
      <c r="I15" s="185"/>
      <c r="J15" s="185"/>
      <c r="K15" s="185"/>
    </row>
    <row r="16" spans="1:11">
      <c r="A16" s="10"/>
      <c r="B16" s="9"/>
      <c r="C16" s="9"/>
      <c r="D16" s="9"/>
      <c r="E16" s="9"/>
      <c r="F16" s="9"/>
      <c r="G16" s="9"/>
      <c r="H16" s="9"/>
      <c r="I16" s="9"/>
    </row>
    <row r="17" spans="1:9">
      <c r="A17" s="10"/>
      <c r="B17" s="9"/>
      <c r="C17" s="9"/>
      <c r="D17" s="9"/>
      <c r="E17" s="9"/>
      <c r="F17" s="9"/>
      <c r="G17" s="9"/>
      <c r="H17" s="9"/>
      <c r="I17" s="9"/>
    </row>
  </sheetData>
  <mergeCells count="8">
    <mergeCell ref="C2:F2"/>
    <mergeCell ref="G2:K2"/>
    <mergeCell ref="G3:K3"/>
    <mergeCell ref="B12:J12"/>
    <mergeCell ref="G15:K15"/>
    <mergeCell ref="C4:D4"/>
    <mergeCell ref="E4:F4"/>
    <mergeCell ref="I4:K4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opLeftCell="A4" workbookViewId="0">
      <selection activeCell="E21" sqref="E21:J22"/>
    </sheetView>
  </sheetViews>
  <sheetFormatPr defaultRowHeight="12.75"/>
  <cols>
    <col min="1" max="1" width="4" style="9" customWidth="1"/>
    <col min="2" max="2" width="54.140625" style="10" customWidth="1"/>
    <col min="3" max="3" width="5.140625" style="9" customWidth="1"/>
    <col min="4" max="4" width="10.140625" style="9" bestFit="1" customWidth="1"/>
    <col min="5" max="5" width="9.28515625" style="9" bestFit="1" customWidth="1"/>
    <col min="6" max="6" width="13.85546875" style="9" bestFit="1" customWidth="1"/>
    <col min="7" max="7" width="8.42578125" style="9" customWidth="1"/>
    <col min="8" max="8" width="10.140625" style="9" bestFit="1" customWidth="1"/>
    <col min="9" max="9" width="11.42578125" style="9" customWidth="1"/>
    <col min="10" max="10" width="9.28515625" style="9" bestFit="1" customWidth="1"/>
    <col min="11" max="12" width="9.140625" style="9"/>
    <col min="13" max="13" width="9.28515625" style="9" bestFit="1" customWidth="1"/>
    <col min="14" max="16384" width="9.140625" style="9"/>
  </cols>
  <sheetData>
    <row r="1" spans="1:10" ht="64.5" customHeight="1">
      <c r="F1" s="141" t="s">
        <v>84</v>
      </c>
      <c r="G1" s="142"/>
      <c r="H1" s="142"/>
      <c r="I1" s="142"/>
      <c r="J1" s="143"/>
    </row>
    <row r="2" spans="1:10">
      <c r="G2" s="144"/>
      <c r="H2" s="144"/>
      <c r="I2" s="144"/>
    </row>
    <row r="3" spans="1:10" ht="40.5" customHeight="1">
      <c r="B3" s="145" t="s">
        <v>83</v>
      </c>
      <c r="C3" s="146"/>
      <c r="D3" s="147"/>
      <c r="E3" s="147"/>
      <c r="H3" s="148" t="s">
        <v>86</v>
      </c>
      <c r="I3" s="148"/>
      <c r="J3" s="148"/>
    </row>
    <row r="4" spans="1:10" ht="20.25" customHeight="1" thickBot="1">
      <c r="B4" s="25"/>
      <c r="G4" s="26"/>
      <c r="H4" s="30"/>
      <c r="I4" s="31"/>
      <c r="J4" s="30"/>
    </row>
    <row r="5" spans="1:10" ht="31.5">
      <c r="A5" s="11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32" t="s">
        <v>22</v>
      </c>
      <c r="H5" s="12" t="s">
        <v>23</v>
      </c>
      <c r="I5" s="12" t="s">
        <v>24</v>
      </c>
      <c r="J5" s="13" t="s">
        <v>25</v>
      </c>
    </row>
    <row r="6" spans="1:10">
      <c r="A6" s="14" t="s">
        <v>26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31</v>
      </c>
      <c r="G6" s="33" t="s">
        <v>32</v>
      </c>
      <c r="H6" s="15" t="s">
        <v>33</v>
      </c>
      <c r="I6" s="15" t="s">
        <v>34</v>
      </c>
      <c r="J6" s="16" t="s">
        <v>35</v>
      </c>
    </row>
    <row r="7" spans="1:10" ht="30" customHeight="1">
      <c r="A7" s="17" t="s">
        <v>1</v>
      </c>
      <c r="B7" s="34" t="s">
        <v>69</v>
      </c>
      <c r="C7" s="1" t="s">
        <v>54</v>
      </c>
      <c r="D7" s="7">
        <v>1305</v>
      </c>
      <c r="E7" s="4">
        <v>6.7</v>
      </c>
      <c r="F7" s="4">
        <f>D7*E7</f>
        <v>8743.5</v>
      </c>
      <c r="G7" s="18">
        <v>0.08</v>
      </c>
      <c r="H7" s="4">
        <f>F7*G7</f>
        <v>699.48</v>
      </c>
      <c r="I7" s="4">
        <f t="shared" ref="I7:I8" si="0">(D7*E7)*G7+PRODUCT(D7:E7)</f>
        <v>9442.98</v>
      </c>
      <c r="J7" s="19">
        <f>I7/D7</f>
        <v>7.2359999999999998</v>
      </c>
    </row>
    <row r="8" spans="1:10" ht="30" customHeight="1" thickBot="1">
      <c r="A8" s="21" t="s">
        <v>2</v>
      </c>
      <c r="B8" s="36" t="s">
        <v>70</v>
      </c>
      <c r="C8" s="2" t="s">
        <v>54</v>
      </c>
      <c r="D8" s="8">
        <f>270-K8</f>
        <v>270</v>
      </c>
      <c r="E8" s="5">
        <v>8.9499999999999993</v>
      </c>
      <c r="F8" s="5">
        <f>D8*E8</f>
        <v>2416.5</v>
      </c>
      <c r="G8" s="23">
        <v>0.08</v>
      </c>
      <c r="H8" s="5">
        <f>F8*G8</f>
        <v>193.32</v>
      </c>
      <c r="I8" s="5">
        <f t="shared" si="0"/>
        <v>2609.8200000000002</v>
      </c>
      <c r="J8" s="24">
        <f>I8/D8</f>
        <v>9.6660000000000004</v>
      </c>
    </row>
    <row r="9" spans="1:10">
      <c r="B9" s="25"/>
      <c r="D9" s="50"/>
    </row>
    <row r="10" spans="1:10" ht="27" customHeight="1">
      <c r="B10" s="25"/>
      <c r="F10" s="57">
        <f t="shared" ref="F10" si="1">F7+F8</f>
        <v>11160</v>
      </c>
      <c r="G10" s="57"/>
      <c r="H10" s="57">
        <f>H7+H8</f>
        <v>892.8</v>
      </c>
      <c r="I10" s="57">
        <f>I7+I8</f>
        <v>12052.8</v>
      </c>
    </row>
    <row r="11" spans="1:10">
      <c r="B11" s="25"/>
      <c r="I11" s="28"/>
    </row>
    <row r="12" spans="1:10" ht="20.25" customHeight="1">
      <c r="B12" s="139" t="s">
        <v>85</v>
      </c>
      <c r="C12" s="140"/>
      <c r="D12" s="140"/>
      <c r="E12" s="140"/>
      <c r="F12" s="140"/>
      <c r="G12" s="140"/>
      <c r="H12" s="140"/>
      <c r="I12" s="140"/>
      <c r="J12" s="140"/>
    </row>
    <row r="13" spans="1:10">
      <c r="B13" s="25"/>
    </row>
    <row r="14" spans="1:10">
      <c r="B14" s="25"/>
    </row>
    <row r="15" spans="1:10">
      <c r="B15" s="25"/>
    </row>
    <row r="16" spans="1:10">
      <c r="B16" s="25"/>
    </row>
    <row r="17" spans="2:10">
      <c r="B17" s="25"/>
    </row>
    <row r="18" spans="2:10">
      <c r="B18" s="25"/>
    </row>
    <row r="19" spans="2:10">
      <c r="B19" s="25"/>
    </row>
    <row r="20" spans="2:10">
      <c r="B20" s="25"/>
    </row>
    <row r="21" spans="2:10">
      <c r="B21" s="25"/>
    </row>
    <row r="22" spans="2:10">
      <c r="B22" s="25"/>
      <c r="E22" s="132" t="s">
        <v>88</v>
      </c>
      <c r="F22" s="132"/>
      <c r="G22" s="132"/>
      <c r="H22" s="132"/>
      <c r="I22" s="132"/>
      <c r="J22" s="132"/>
    </row>
    <row r="23" spans="2:10">
      <c r="B23" s="25"/>
    </row>
    <row r="24" spans="2:10">
      <c r="B24" s="25"/>
    </row>
    <row r="25" spans="2:10">
      <c r="B25" s="25"/>
    </row>
    <row r="26" spans="2:10">
      <c r="B26" s="25"/>
    </row>
    <row r="27" spans="2:10">
      <c r="B27" s="25"/>
    </row>
    <row r="28" spans="2:10">
      <c r="B28" s="25"/>
    </row>
    <row r="29" spans="2:10">
      <c r="B29" s="25"/>
    </row>
    <row r="30" spans="2:10">
      <c r="B30" s="25"/>
    </row>
    <row r="31" spans="2:10">
      <c r="B31" s="25"/>
    </row>
    <row r="32" spans="2:10">
      <c r="B32" s="25"/>
    </row>
    <row r="33" spans="2:2">
      <c r="B33" s="25"/>
    </row>
    <row r="34" spans="2:2">
      <c r="B34" s="25"/>
    </row>
    <row r="35" spans="2:2">
      <c r="B35" s="25"/>
    </row>
    <row r="36" spans="2:2">
      <c r="B36" s="25"/>
    </row>
    <row r="37" spans="2:2">
      <c r="B37" s="25"/>
    </row>
    <row r="38" spans="2:2">
      <c r="B38" s="25"/>
    </row>
    <row r="39" spans="2:2">
      <c r="B39" s="25"/>
    </row>
    <row r="40" spans="2:2">
      <c r="B40" s="25"/>
    </row>
    <row r="41" spans="2:2">
      <c r="B41" s="25"/>
    </row>
    <row r="42" spans="2:2">
      <c r="B42" s="25"/>
    </row>
    <row r="43" spans="2:2">
      <c r="B43" s="25"/>
    </row>
    <row r="44" spans="2:2">
      <c r="B44" s="25"/>
    </row>
    <row r="45" spans="2:2">
      <c r="B45" s="25"/>
    </row>
    <row r="46" spans="2:2">
      <c r="B46" s="25"/>
    </row>
    <row r="47" spans="2:2">
      <c r="B47" s="25"/>
    </row>
    <row r="48" spans="2:2">
      <c r="B48" s="25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  <row r="75" spans="2:2">
      <c r="B75" s="25"/>
    </row>
    <row r="76" spans="2:2">
      <c r="B76" s="25"/>
    </row>
    <row r="77" spans="2:2">
      <c r="B77" s="25"/>
    </row>
    <row r="78" spans="2:2">
      <c r="B78" s="25"/>
    </row>
    <row r="79" spans="2:2">
      <c r="B79" s="25"/>
    </row>
    <row r="80" spans="2:2">
      <c r="B80" s="25"/>
    </row>
    <row r="81" spans="2:2">
      <c r="B81" s="25"/>
    </row>
    <row r="82" spans="2:2">
      <c r="B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  <row r="95" spans="2:2">
      <c r="B95" s="25"/>
    </row>
  </sheetData>
  <mergeCells count="7">
    <mergeCell ref="B12:J12"/>
    <mergeCell ref="E22:J22"/>
    <mergeCell ref="F1:J1"/>
    <mergeCell ref="G2:I2"/>
    <mergeCell ref="B3:C3"/>
    <mergeCell ref="D3:E3"/>
    <mergeCell ref="H3:J3"/>
  </mergeCells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workbookViewId="0">
      <selection activeCell="C41" sqref="C41"/>
    </sheetView>
  </sheetViews>
  <sheetFormatPr defaultRowHeight="12.75"/>
  <cols>
    <col min="1" max="1" width="4" style="9" customWidth="1"/>
    <col min="2" max="2" width="54.140625" style="10" customWidth="1"/>
    <col min="3" max="3" width="5.140625" style="9" customWidth="1"/>
    <col min="4" max="4" width="10.140625" style="9" bestFit="1" customWidth="1"/>
    <col min="5" max="5" width="9.28515625" style="9" bestFit="1" customWidth="1"/>
    <col min="6" max="6" width="13.85546875" style="9" bestFit="1" customWidth="1"/>
    <col min="7" max="7" width="8.42578125" style="9" customWidth="1"/>
    <col min="8" max="8" width="10.140625" style="9" bestFit="1" customWidth="1"/>
    <col min="9" max="9" width="11.42578125" style="9" customWidth="1"/>
    <col min="10" max="10" width="9.28515625" style="9" bestFit="1" customWidth="1"/>
    <col min="11" max="12" width="9.140625" style="9"/>
    <col min="13" max="13" width="9.28515625" style="9" bestFit="1" customWidth="1"/>
    <col min="14" max="16384" width="9.140625" style="9"/>
  </cols>
  <sheetData>
    <row r="1" spans="1:11" ht="64.5" customHeight="1">
      <c r="F1" s="149" t="s">
        <v>81</v>
      </c>
      <c r="G1" s="150"/>
      <c r="H1" s="150"/>
      <c r="I1" s="150"/>
      <c r="J1" s="151"/>
    </row>
    <row r="2" spans="1:11">
      <c r="G2" s="144" t="s">
        <v>39</v>
      </c>
      <c r="H2" s="144"/>
      <c r="I2" s="144"/>
    </row>
    <row r="3" spans="1:11" ht="16.5" thickBot="1">
      <c r="B3" s="145" t="s">
        <v>38</v>
      </c>
      <c r="C3" s="146"/>
      <c r="D3" s="147" t="s">
        <v>53</v>
      </c>
      <c r="E3" s="147"/>
      <c r="J3" s="9">
        <v>2017</v>
      </c>
    </row>
    <row r="4" spans="1:11" ht="31.5">
      <c r="A4" s="11" t="s">
        <v>16</v>
      </c>
      <c r="B4" s="12" t="s">
        <v>17</v>
      </c>
      <c r="C4" s="12" t="s">
        <v>18</v>
      </c>
      <c r="D4" s="12" t="s">
        <v>73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3" t="s">
        <v>25</v>
      </c>
    </row>
    <row r="5" spans="1:11">
      <c r="A5" s="14" t="s">
        <v>26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31</v>
      </c>
      <c r="G5" s="15" t="s">
        <v>32</v>
      </c>
      <c r="H5" s="15" t="s">
        <v>33</v>
      </c>
      <c r="I5" s="15" t="s">
        <v>34</v>
      </c>
      <c r="J5" s="16" t="s">
        <v>35</v>
      </c>
    </row>
    <row r="6" spans="1:11" ht="43.5" customHeight="1">
      <c r="A6" s="17" t="s">
        <v>1</v>
      </c>
      <c r="B6" s="6" t="s">
        <v>52</v>
      </c>
      <c r="C6" s="1" t="s">
        <v>47</v>
      </c>
      <c r="D6" s="7">
        <f>480-K6</f>
        <v>447</v>
      </c>
      <c r="E6" s="4">
        <v>0.73</v>
      </c>
      <c r="F6" s="4">
        <f>D6*E6</f>
        <v>326.31</v>
      </c>
      <c r="G6" s="18">
        <v>0.23</v>
      </c>
      <c r="H6" s="4">
        <f>F6*23%</f>
        <v>75.051299999999998</v>
      </c>
      <c r="I6" s="4">
        <f>(D6*E6)*G6+PRODUCT(D6:E6)</f>
        <v>401.36130000000003</v>
      </c>
      <c r="J6" s="19">
        <f>I6/D6</f>
        <v>0.89790000000000003</v>
      </c>
      <c r="K6" s="9">
        <v>33</v>
      </c>
    </row>
    <row r="7" spans="1:11" ht="38.25" customHeight="1">
      <c r="A7" s="17" t="s">
        <v>2</v>
      </c>
      <c r="B7" s="6" t="s">
        <v>60</v>
      </c>
      <c r="C7" s="1" t="s">
        <v>47</v>
      </c>
      <c r="D7" s="7">
        <f>720-K7</f>
        <v>716</v>
      </c>
      <c r="E7" s="4">
        <v>1.1299999999999999</v>
      </c>
      <c r="F7" s="4">
        <f t="shared" ref="F7:F29" si="0">D7*E7</f>
        <v>809.07999999999993</v>
      </c>
      <c r="G7" s="18">
        <v>0.23</v>
      </c>
      <c r="H7" s="4">
        <f t="shared" ref="H7:H29" si="1">F7*23%</f>
        <v>186.08839999999998</v>
      </c>
      <c r="I7" s="4">
        <f t="shared" ref="I7:I29" si="2">(D7*E7)*G7+PRODUCT(D7:E7)</f>
        <v>995.16839999999991</v>
      </c>
      <c r="J7" s="19">
        <f t="shared" ref="J7:J29" si="3">I7/D7</f>
        <v>1.3898999999999999</v>
      </c>
      <c r="K7" s="9">
        <v>4</v>
      </c>
    </row>
    <row r="8" spans="1:11" ht="24" customHeight="1">
      <c r="A8" s="17" t="s">
        <v>3</v>
      </c>
      <c r="B8" s="6" t="s">
        <v>71</v>
      </c>
      <c r="C8" s="1" t="s">
        <v>47</v>
      </c>
      <c r="D8" s="7">
        <f>46-K8</f>
        <v>40</v>
      </c>
      <c r="E8" s="4">
        <v>6.9</v>
      </c>
      <c r="F8" s="4">
        <f t="shared" si="0"/>
        <v>276</v>
      </c>
      <c r="G8" s="18">
        <v>0.23</v>
      </c>
      <c r="H8" s="4">
        <f t="shared" si="1"/>
        <v>63.480000000000004</v>
      </c>
      <c r="I8" s="4">
        <f t="shared" si="2"/>
        <v>339.48</v>
      </c>
      <c r="J8" s="19">
        <f t="shared" si="3"/>
        <v>8.4870000000000001</v>
      </c>
      <c r="K8" s="9">
        <v>6</v>
      </c>
    </row>
    <row r="9" spans="1:11" ht="37.5" customHeight="1">
      <c r="A9" s="17" t="s">
        <v>4</v>
      </c>
      <c r="B9" s="6" t="s">
        <v>61</v>
      </c>
      <c r="C9" s="1" t="s">
        <v>47</v>
      </c>
      <c r="D9" s="7">
        <v>21</v>
      </c>
      <c r="E9" s="4">
        <v>36</v>
      </c>
      <c r="F9" s="4">
        <f t="shared" si="0"/>
        <v>756</v>
      </c>
      <c r="G9" s="18">
        <v>0.23</v>
      </c>
      <c r="H9" s="4">
        <f t="shared" si="1"/>
        <v>173.88</v>
      </c>
      <c r="I9" s="4">
        <f t="shared" si="2"/>
        <v>929.88</v>
      </c>
      <c r="J9" s="19">
        <f t="shared" si="3"/>
        <v>44.28</v>
      </c>
    </row>
    <row r="10" spans="1:11" ht="40.5" customHeight="1">
      <c r="A10" s="17" t="s">
        <v>5</v>
      </c>
      <c r="B10" s="3" t="s">
        <v>15</v>
      </c>
      <c r="C10" s="1" t="s">
        <v>47</v>
      </c>
      <c r="D10" s="7">
        <f>624-K10</f>
        <v>558</v>
      </c>
      <c r="E10" s="4">
        <v>2.29</v>
      </c>
      <c r="F10" s="4">
        <f t="shared" si="0"/>
        <v>1277.82</v>
      </c>
      <c r="G10" s="18">
        <v>0.23</v>
      </c>
      <c r="H10" s="4">
        <f t="shared" si="1"/>
        <v>293.89859999999999</v>
      </c>
      <c r="I10" s="4">
        <f t="shared" si="2"/>
        <v>1571.7185999999999</v>
      </c>
      <c r="J10" s="19">
        <f t="shared" si="3"/>
        <v>2.8167</v>
      </c>
      <c r="K10" s="9">
        <v>66</v>
      </c>
    </row>
    <row r="11" spans="1:11" ht="27.75" customHeight="1">
      <c r="A11" s="17" t="s">
        <v>6</v>
      </c>
      <c r="B11" s="6" t="s">
        <v>56</v>
      </c>
      <c r="C11" s="1" t="s">
        <v>47</v>
      </c>
      <c r="D11" s="7">
        <f>3240-K11</f>
        <v>3206</v>
      </c>
      <c r="E11" s="4">
        <v>0.66</v>
      </c>
      <c r="F11" s="4">
        <f t="shared" si="0"/>
        <v>2115.96</v>
      </c>
      <c r="G11" s="18">
        <v>0.23</v>
      </c>
      <c r="H11" s="4">
        <f t="shared" si="1"/>
        <v>486.67080000000004</v>
      </c>
      <c r="I11" s="4">
        <f t="shared" si="2"/>
        <v>2602.6307999999999</v>
      </c>
      <c r="J11" s="19">
        <f t="shared" si="3"/>
        <v>0.81179999999999997</v>
      </c>
      <c r="K11" s="9">
        <v>34</v>
      </c>
    </row>
    <row r="12" spans="1:11" ht="30" customHeight="1">
      <c r="A12" s="17" t="s">
        <v>7</v>
      </c>
      <c r="B12" s="3" t="s">
        <v>57</v>
      </c>
      <c r="C12" s="1" t="s">
        <v>54</v>
      </c>
      <c r="D12" s="7">
        <f>12-K12</f>
        <v>3</v>
      </c>
      <c r="E12" s="4">
        <v>2.5499999999999998</v>
      </c>
      <c r="F12" s="4">
        <f t="shared" si="0"/>
        <v>7.6499999999999995</v>
      </c>
      <c r="G12" s="18">
        <v>0.23</v>
      </c>
      <c r="H12" s="4">
        <f t="shared" si="1"/>
        <v>1.7595000000000001</v>
      </c>
      <c r="I12" s="4">
        <f t="shared" si="2"/>
        <v>9.4094999999999995</v>
      </c>
      <c r="J12" s="19">
        <f t="shared" si="3"/>
        <v>3.1364999999999998</v>
      </c>
      <c r="K12" s="9">
        <v>9</v>
      </c>
    </row>
    <row r="13" spans="1:11" ht="57" customHeight="1">
      <c r="A13" s="17" t="s">
        <v>8</v>
      </c>
      <c r="B13" s="3" t="s">
        <v>55</v>
      </c>
      <c r="C13" s="1" t="s">
        <v>47</v>
      </c>
      <c r="D13" s="7">
        <f>1932-K13</f>
        <v>1894</v>
      </c>
      <c r="E13" s="4">
        <v>2.5</v>
      </c>
      <c r="F13" s="4">
        <f t="shared" si="0"/>
        <v>4735</v>
      </c>
      <c r="G13" s="18">
        <v>0.23</v>
      </c>
      <c r="H13" s="4">
        <f t="shared" si="1"/>
        <v>1089.05</v>
      </c>
      <c r="I13" s="4">
        <f t="shared" si="2"/>
        <v>5824.05</v>
      </c>
      <c r="J13" s="19">
        <f t="shared" si="3"/>
        <v>3.0750000000000002</v>
      </c>
      <c r="K13" s="9">
        <v>38</v>
      </c>
    </row>
    <row r="14" spans="1:11" ht="30" customHeight="1">
      <c r="A14" s="17" t="s">
        <v>9</v>
      </c>
      <c r="B14" s="6" t="s">
        <v>58</v>
      </c>
      <c r="C14" s="1" t="s">
        <v>54</v>
      </c>
      <c r="D14" s="7">
        <f>120-K14</f>
        <v>105</v>
      </c>
      <c r="E14" s="4">
        <v>1.69</v>
      </c>
      <c r="F14" s="4">
        <f t="shared" si="0"/>
        <v>177.45</v>
      </c>
      <c r="G14" s="18">
        <v>0.23</v>
      </c>
      <c r="H14" s="4">
        <f t="shared" si="1"/>
        <v>40.813499999999998</v>
      </c>
      <c r="I14" s="4">
        <f t="shared" si="2"/>
        <v>218.26349999999999</v>
      </c>
      <c r="J14" s="19">
        <f t="shared" si="3"/>
        <v>2.0787</v>
      </c>
      <c r="K14" s="9">
        <v>15</v>
      </c>
    </row>
    <row r="15" spans="1:11" ht="27.75" customHeight="1">
      <c r="A15" s="17" t="s">
        <v>10</v>
      </c>
      <c r="B15" s="3" t="s">
        <v>59</v>
      </c>
      <c r="C15" s="1" t="s">
        <v>47</v>
      </c>
      <c r="D15" s="7">
        <v>12</v>
      </c>
      <c r="E15" s="4">
        <v>4.75</v>
      </c>
      <c r="F15" s="4">
        <f t="shared" si="0"/>
        <v>57</v>
      </c>
      <c r="G15" s="18">
        <v>0.23</v>
      </c>
      <c r="H15" s="4">
        <f t="shared" si="1"/>
        <v>13.110000000000001</v>
      </c>
      <c r="I15" s="4">
        <f t="shared" si="2"/>
        <v>70.11</v>
      </c>
      <c r="J15" s="19">
        <f t="shared" si="3"/>
        <v>5.8425000000000002</v>
      </c>
    </row>
    <row r="16" spans="1:11" ht="24.75" customHeight="1">
      <c r="A16" s="17" t="s">
        <v>11</v>
      </c>
      <c r="B16" s="3" t="s">
        <v>62</v>
      </c>
      <c r="C16" s="1" t="s">
        <v>47</v>
      </c>
      <c r="D16" s="7">
        <f>18-K16</f>
        <v>15</v>
      </c>
      <c r="E16" s="4">
        <v>4.5</v>
      </c>
      <c r="F16" s="4">
        <f t="shared" si="0"/>
        <v>67.5</v>
      </c>
      <c r="G16" s="18">
        <v>0.23</v>
      </c>
      <c r="H16" s="4">
        <f t="shared" si="1"/>
        <v>15.525</v>
      </c>
      <c r="I16" s="4">
        <f t="shared" si="2"/>
        <v>83.025000000000006</v>
      </c>
      <c r="J16" s="19">
        <f t="shared" si="3"/>
        <v>5.5350000000000001</v>
      </c>
      <c r="K16" s="9">
        <v>3</v>
      </c>
    </row>
    <row r="17" spans="1:11" ht="30" customHeight="1">
      <c r="A17" s="17" t="s">
        <v>12</v>
      </c>
      <c r="B17" s="6" t="s">
        <v>0</v>
      </c>
      <c r="C17" s="1" t="s">
        <v>54</v>
      </c>
      <c r="D17" s="7">
        <f>(296-K17)/3</f>
        <v>95</v>
      </c>
      <c r="E17" s="4">
        <v>1</v>
      </c>
      <c r="F17" s="4">
        <f t="shared" si="0"/>
        <v>95</v>
      </c>
      <c r="G17" s="18">
        <v>0.23</v>
      </c>
      <c r="H17" s="4">
        <f t="shared" si="1"/>
        <v>21.85</v>
      </c>
      <c r="I17" s="4">
        <f t="shared" si="2"/>
        <v>116.85</v>
      </c>
      <c r="J17" s="19">
        <f t="shared" si="3"/>
        <v>1.23</v>
      </c>
      <c r="K17" s="9">
        <v>11</v>
      </c>
    </row>
    <row r="18" spans="1:11" ht="30" customHeight="1">
      <c r="A18" s="17" t="s">
        <v>13</v>
      </c>
      <c r="B18" s="3" t="s">
        <v>63</v>
      </c>
      <c r="C18" s="1" t="s">
        <v>47</v>
      </c>
      <c r="D18" s="7">
        <v>8</v>
      </c>
      <c r="E18" s="4">
        <v>7.5</v>
      </c>
      <c r="F18" s="4">
        <f t="shared" si="0"/>
        <v>60</v>
      </c>
      <c r="G18" s="18">
        <v>0.23</v>
      </c>
      <c r="H18" s="4">
        <f t="shared" si="1"/>
        <v>13.8</v>
      </c>
      <c r="I18" s="4">
        <f t="shared" si="2"/>
        <v>73.8</v>
      </c>
      <c r="J18" s="19">
        <f t="shared" si="3"/>
        <v>9.2249999999999996</v>
      </c>
    </row>
    <row r="19" spans="1:11" ht="30" customHeight="1">
      <c r="A19" s="17" t="s">
        <v>14</v>
      </c>
      <c r="B19" s="6" t="s">
        <v>49</v>
      </c>
      <c r="C19" s="1" t="s">
        <v>54</v>
      </c>
      <c r="D19" s="7">
        <f>914-K19</f>
        <v>843</v>
      </c>
      <c r="E19" s="4">
        <v>1.65</v>
      </c>
      <c r="F19" s="4">
        <f t="shared" si="0"/>
        <v>1390.9499999999998</v>
      </c>
      <c r="G19" s="18">
        <v>0.23</v>
      </c>
      <c r="H19" s="4">
        <f t="shared" si="1"/>
        <v>319.91849999999999</v>
      </c>
      <c r="I19" s="4">
        <f t="shared" si="2"/>
        <v>1710.8684999999998</v>
      </c>
      <c r="J19" s="19">
        <f t="shared" si="3"/>
        <v>2.0294999999999996</v>
      </c>
      <c r="K19" s="9">
        <v>71</v>
      </c>
    </row>
    <row r="20" spans="1:11" ht="30" customHeight="1">
      <c r="A20" s="17" t="s">
        <v>40</v>
      </c>
      <c r="B20" s="6" t="s">
        <v>65</v>
      </c>
      <c r="C20" s="1" t="s">
        <v>54</v>
      </c>
      <c r="D20" s="7">
        <f>861-K20</f>
        <v>695</v>
      </c>
      <c r="E20" s="4">
        <v>2.69</v>
      </c>
      <c r="F20" s="4">
        <f t="shared" si="0"/>
        <v>1869.55</v>
      </c>
      <c r="G20" s="18">
        <v>0.23</v>
      </c>
      <c r="H20" s="4">
        <f t="shared" si="1"/>
        <v>429.99650000000003</v>
      </c>
      <c r="I20" s="4">
        <f t="shared" si="2"/>
        <v>2299.5464999999999</v>
      </c>
      <c r="J20" s="19">
        <f t="shared" si="3"/>
        <v>3.3087</v>
      </c>
      <c r="K20" s="9">
        <v>166</v>
      </c>
    </row>
    <row r="21" spans="1:11" ht="30" customHeight="1">
      <c r="A21" s="17" t="s">
        <v>41</v>
      </c>
      <c r="B21" s="6" t="s">
        <v>48</v>
      </c>
      <c r="C21" s="1" t="s">
        <v>54</v>
      </c>
      <c r="D21" s="7">
        <f>744-K21</f>
        <v>694</v>
      </c>
      <c r="E21" s="4">
        <v>1.75</v>
      </c>
      <c r="F21" s="4">
        <f t="shared" si="0"/>
        <v>1214.5</v>
      </c>
      <c r="G21" s="18">
        <v>0.23</v>
      </c>
      <c r="H21" s="4">
        <f t="shared" si="1"/>
        <v>279.33500000000004</v>
      </c>
      <c r="I21" s="4">
        <f t="shared" si="2"/>
        <v>1493.835</v>
      </c>
      <c r="J21" s="19">
        <f t="shared" si="3"/>
        <v>2.1524999999999999</v>
      </c>
      <c r="K21" s="9">
        <v>50</v>
      </c>
    </row>
    <row r="22" spans="1:11" ht="30" customHeight="1">
      <c r="A22" s="17" t="s">
        <v>42</v>
      </c>
      <c r="B22" s="20" t="s">
        <v>72</v>
      </c>
      <c r="C22" s="1" t="s">
        <v>54</v>
      </c>
      <c r="D22" s="7">
        <f>12-K22</f>
        <v>12</v>
      </c>
      <c r="E22" s="4">
        <v>1.9</v>
      </c>
      <c r="F22" s="4">
        <f t="shared" si="0"/>
        <v>22.799999999999997</v>
      </c>
      <c r="G22" s="18">
        <v>0.23</v>
      </c>
      <c r="H22" s="4">
        <f t="shared" si="1"/>
        <v>5.2439999999999998</v>
      </c>
      <c r="I22" s="4">
        <f t="shared" si="2"/>
        <v>28.043999999999997</v>
      </c>
      <c r="J22" s="19">
        <f t="shared" si="3"/>
        <v>2.3369999999999997</v>
      </c>
    </row>
    <row r="23" spans="1:11" ht="30" customHeight="1">
      <c r="A23" s="17" t="s">
        <v>43</v>
      </c>
      <c r="B23" s="6" t="s">
        <v>64</v>
      </c>
      <c r="C23" s="1" t="s">
        <v>54</v>
      </c>
      <c r="D23" s="7">
        <v>174</v>
      </c>
      <c r="E23" s="4">
        <v>1.75</v>
      </c>
      <c r="F23" s="4">
        <f t="shared" si="0"/>
        <v>304.5</v>
      </c>
      <c r="G23" s="18">
        <v>0.23</v>
      </c>
      <c r="H23" s="4">
        <f t="shared" si="1"/>
        <v>70.034999999999997</v>
      </c>
      <c r="I23" s="4">
        <f t="shared" si="2"/>
        <v>374.53499999999997</v>
      </c>
      <c r="J23" s="19">
        <f t="shared" si="3"/>
        <v>2.1524999999999999</v>
      </c>
    </row>
    <row r="24" spans="1:11" ht="30" customHeight="1">
      <c r="A24" s="17" t="s">
        <v>44</v>
      </c>
      <c r="B24" s="6" t="s">
        <v>36</v>
      </c>
      <c r="C24" s="1" t="s">
        <v>47</v>
      </c>
      <c r="D24" s="7">
        <f>245-K24</f>
        <v>205</v>
      </c>
      <c r="E24" s="4">
        <v>0.52</v>
      </c>
      <c r="F24" s="4">
        <f t="shared" si="0"/>
        <v>106.60000000000001</v>
      </c>
      <c r="G24" s="18">
        <v>0.23</v>
      </c>
      <c r="H24" s="4">
        <f t="shared" si="1"/>
        <v>24.518000000000004</v>
      </c>
      <c r="I24" s="4">
        <f t="shared" si="2"/>
        <v>131.11800000000002</v>
      </c>
      <c r="J24" s="19">
        <f t="shared" si="3"/>
        <v>0.63960000000000017</v>
      </c>
      <c r="K24" s="9">
        <v>40</v>
      </c>
    </row>
    <row r="25" spans="1:11" ht="30" customHeight="1">
      <c r="A25" s="17" t="s">
        <v>45</v>
      </c>
      <c r="B25" s="6" t="s">
        <v>37</v>
      </c>
      <c r="C25" s="1" t="s">
        <v>54</v>
      </c>
      <c r="D25" s="7">
        <f>159-K25</f>
        <v>134</v>
      </c>
      <c r="E25" s="4">
        <v>0.9</v>
      </c>
      <c r="F25" s="4">
        <f t="shared" si="0"/>
        <v>120.60000000000001</v>
      </c>
      <c r="G25" s="18">
        <v>0.23</v>
      </c>
      <c r="H25" s="4">
        <f t="shared" si="1"/>
        <v>27.738000000000003</v>
      </c>
      <c r="I25" s="4">
        <f t="shared" si="2"/>
        <v>148.33800000000002</v>
      </c>
      <c r="J25" s="19">
        <f t="shared" si="3"/>
        <v>1.1070000000000002</v>
      </c>
      <c r="K25" s="9">
        <v>25</v>
      </c>
    </row>
    <row r="26" spans="1:11" ht="24.95" customHeight="1">
      <c r="A26" s="17" t="s">
        <v>46</v>
      </c>
      <c r="B26" s="6" t="s">
        <v>66</v>
      </c>
      <c r="C26" s="1" t="s">
        <v>47</v>
      </c>
      <c r="D26" s="7">
        <v>8</v>
      </c>
      <c r="E26" s="4">
        <v>9.5</v>
      </c>
      <c r="F26" s="4">
        <f t="shared" si="0"/>
        <v>76</v>
      </c>
      <c r="G26" s="18">
        <v>0.23</v>
      </c>
      <c r="H26" s="4">
        <f t="shared" si="1"/>
        <v>17.48</v>
      </c>
      <c r="I26" s="4">
        <f t="shared" si="2"/>
        <v>93.48</v>
      </c>
      <c r="J26" s="19">
        <f t="shared" si="3"/>
        <v>11.685</v>
      </c>
    </row>
    <row r="27" spans="1:11" ht="27" customHeight="1">
      <c r="A27" s="17" t="s">
        <v>50</v>
      </c>
      <c r="B27" s="6" t="s">
        <v>67</v>
      </c>
      <c r="C27" s="1" t="s">
        <v>47</v>
      </c>
      <c r="D27" s="7">
        <v>30</v>
      </c>
      <c r="E27" s="4">
        <v>2.2000000000000002</v>
      </c>
      <c r="F27" s="4">
        <f t="shared" si="0"/>
        <v>66</v>
      </c>
      <c r="G27" s="18">
        <v>0.23</v>
      </c>
      <c r="H27" s="4">
        <f t="shared" si="1"/>
        <v>15.180000000000001</v>
      </c>
      <c r="I27" s="4">
        <f t="shared" si="2"/>
        <v>81.180000000000007</v>
      </c>
      <c r="J27" s="19">
        <f t="shared" si="3"/>
        <v>2.7060000000000004</v>
      </c>
    </row>
    <row r="28" spans="1:11" ht="27" customHeight="1">
      <c r="A28" s="38" t="s">
        <v>51</v>
      </c>
      <c r="B28" s="39" t="s">
        <v>75</v>
      </c>
      <c r="C28" s="1" t="s">
        <v>47</v>
      </c>
      <c r="D28" s="40">
        <v>6</v>
      </c>
      <c r="E28" s="41">
        <v>1.75</v>
      </c>
      <c r="F28" s="4">
        <f t="shared" si="0"/>
        <v>10.5</v>
      </c>
      <c r="G28" s="42">
        <v>0.23</v>
      </c>
      <c r="H28" s="4">
        <f t="shared" si="1"/>
        <v>2.415</v>
      </c>
      <c r="I28" s="4">
        <f t="shared" si="2"/>
        <v>12.914999999999999</v>
      </c>
      <c r="J28" s="19">
        <f t="shared" si="3"/>
        <v>2.1524999999999999</v>
      </c>
    </row>
    <row r="29" spans="1:11" ht="22.5" customHeight="1" thickBot="1">
      <c r="A29" s="21" t="s">
        <v>74</v>
      </c>
      <c r="B29" s="22" t="s">
        <v>68</v>
      </c>
      <c r="C29" s="2" t="s">
        <v>47</v>
      </c>
      <c r="D29" s="8">
        <v>10</v>
      </c>
      <c r="E29" s="5">
        <v>20</v>
      </c>
      <c r="F29" s="5">
        <f t="shared" si="0"/>
        <v>200</v>
      </c>
      <c r="G29" s="23">
        <v>0.23</v>
      </c>
      <c r="H29" s="4">
        <f t="shared" si="1"/>
        <v>46</v>
      </c>
      <c r="I29" s="5">
        <f t="shared" si="2"/>
        <v>246</v>
      </c>
      <c r="J29" s="19">
        <f t="shared" si="3"/>
        <v>24.6</v>
      </c>
    </row>
    <row r="30" spans="1:11" ht="3.75" customHeight="1">
      <c r="A30" s="46"/>
      <c r="B30" s="47"/>
      <c r="C30" s="45"/>
      <c r="D30" s="48"/>
      <c r="E30" s="27"/>
      <c r="F30" s="27"/>
      <c r="G30" s="49"/>
      <c r="H30" s="27"/>
      <c r="I30" s="27"/>
      <c r="J30" s="27"/>
    </row>
    <row r="31" spans="1:11" ht="18" customHeight="1">
      <c r="B31" s="25"/>
      <c r="F31" s="43" t="s">
        <v>76</v>
      </c>
      <c r="G31" s="44"/>
      <c r="H31" s="46" t="s">
        <v>78</v>
      </c>
      <c r="I31" s="29" t="s">
        <v>77</v>
      </c>
      <c r="J31" s="10"/>
    </row>
    <row r="32" spans="1:11" ht="16.5" customHeight="1">
      <c r="B32" s="25"/>
      <c r="F32" s="37"/>
      <c r="G32" s="26"/>
      <c r="H32" s="10"/>
      <c r="I32" s="29"/>
      <c r="J32" s="10"/>
    </row>
    <row r="33" spans="1:11" ht="16.5" customHeight="1">
      <c r="B33" s="25"/>
      <c r="F33" s="51">
        <f>SUM(F6:F29)</f>
        <v>16142.77</v>
      </c>
      <c r="G33" s="51"/>
      <c r="H33" s="51">
        <f t="shared" ref="H33:I33" si="4">SUM(H6:H29)</f>
        <v>3712.8371000000006</v>
      </c>
      <c r="I33" s="51">
        <f t="shared" si="4"/>
        <v>19855.607099999997</v>
      </c>
      <c r="J33" s="10"/>
    </row>
    <row r="34" spans="1:11" ht="70.5" customHeight="1" thickBot="1">
      <c r="B34" s="25"/>
      <c r="G34" s="26"/>
      <c r="H34" s="10"/>
      <c r="I34" s="29"/>
      <c r="J34" s="10"/>
    </row>
    <row r="35" spans="1:11" ht="31.5">
      <c r="A35" s="11" t="s">
        <v>16</v>
      </c>
      <c r="B35" s="12" t="s">
        <v>17</v>
      </c>
      <c r="C35" s="12" t="s">
        <v>18</v>
      </c>
      <c r="D35" s="12" t="s">
        <v>19</v>
      </c>
      <c r="E35" s="12" t="s">
        <v>20</v>
      </c>
      <c r="F35" s="12" t="s">
        <v>21</v>
      </c>
      <c r="G35" s="32" t="s">
        <v>22</v>
      </c>
      <c r="H35" s="12" t="s">
        <v>23</v>
      </c>
      <c r="I35" s="13" t="s">
        <v>24</v>
      </c>
      <c r="J35" s="52" t="s">
        <v>25</v>
      </c>
    </row>
    <row r="36" spans="1:11">
      <c r="A36" s="14" t="s">
        <v>26</v>
      </c>
      <c r="B36" s="15" t="s">
        <v>27</v>
      </c>
      <c r="C36" s="15" t="s">
        <v>28</v>
      </c>
      <c r="D36" s="15" t="s">
        <v>29</v>
      </c>
      <c r="E36" s="15" t="s">
        <v>30</v>
      </c>
      <c r="F36" s="15" t="s">
        <v>31</v>
      </c>
      <c r="G36" s="33" t="s">
        <v>32</v>
      </c>
      <c r="H36" s="15" t="s">
        <v>33</v>
      </c>
      <c r="I36" s="16" t="s">
        <v>34</v>
      </c>
      <c r="J36" s="53" t="s">
        <v>35</v>
      </c>
    </row>
    <row r="37" spans="1:11" ht="25.5">
      <c r="A37" s="17" t="s">
        <v>1</v>
      </c>
      <c r="B37" s="34" t="s">
        <v>69</v>
      </c>
      <c r="C37" s="1" t="s">
        <v>54</v>
      </c>
      <c r="D37" s="7">
        <f>1605-K37</f>
        <v>1305</v>
      </c>
      <c r="E37" s="4">
        <v>6.75</v>
      </c>
      <c r="F37" s="4">
        <f>D37*E37</f>
        <v>8808.75</v>
      </c>
      <c r="G37" s="18">
        <v>0.08</v>
      </c>
      <c r="H37" s="4">
        <f>F37*G37</f>
        <v>704.7</v>
      </c>
      <c r="I37" s="55">
        <f t="shared" ref="I37:I38" si="5">(D37*E37)*G37+PRODUCT(D37:E37)</f>
        <v>9513.4500000000007</v>
      </c>
      <c r="J37" s="54">
        <f>I37/D37</f>
        <v>7.2900000000000009</v>
      </c>
      <c r="K37" s="9">
        <v>300</v>
      </c>
    </row>
    <row r="38" spans="1:11" ht="30.75" customHeight="1" thickBot="1">
      <c r="A38" s="21" t="s">
        <v>2</v>
      </c>
      <c r="B38" s="36" t="s">
        <v>70</v>
      </c>
      <c r="C38" s="2" t="s">
        <v>54</v>
      </c>
      <c r="D38" s="8">
        <f>270-K38</f>
        <v>270</v>
      </c>
      <c r="E38" s="5">
        <v>10.9</v>
      </c>
      <c r="F38" s="5">
        <f>D38*E38</f>
        <v>2943</v>
      </c>
      <c r="G38" s="23">
        <v>0.08</v>
      </c>
      <c r="H38" s="5">
        <f>F38*G38</f>
        <v>235.44</v>
      </c>
      <c r="I38" s="24">
        <f t="shared" si="5"/>
        <v>3178.44</v>
      </c>
      <c r="J38" s="54">
        <f>I38/D38</f>
        <v>11.772</v>
      </c>
    </row>
    <row r="39" spans="1:11">
      <c r="B39" s="25"/>
      <c r="D39" s="50"/>
    </row>
    <row r="40" spans="1:11">
      <c r="B40" s="25"/>
    </row>
    <row r="41" spans="1:11">
      <c r="B41" s="25"/>
      <c r="F41" s="28">
        <f>SUM(F37:F38)</f>
        <v>11751.75</v>
      </c>
      <c r="H41" s="28">
        <f>SUM(H37:H38)</f>
        <v>940.1400000000001</v>
      </c>
      <c r="I41" s="56">
        <f>SUM(I37:I38)</f>
        <v>12691.890000000001</v>
      </c>
    </row>
    <row r="42" spans="1:11">
      <c r="B42" s="25"/>
    </row>
    <row r="43" spans="1:11">
      <c r="B43" s="25"/>
    </row>
    <row r="44" spans="1:11">
      <c r="B44" s="25"/>
    </row>
    <row r="45" spans="1:11">
      <c r="B45" s="25"/>
    </row>
    <row r="46" spans="1:11">
      <c r="B46" s="25"/>
    </row>
    <row r="47" spans="1:11">
      <c r="B47" s="25"/>
    </row>
    <row r="48" spans="1:11">
      <c r="B48" s="25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  <row r="75" spans="2:2">
      <c r="B75" s="25"/>
    </row>
    <row r="76" spans="2:2">
      <c r="B76" s="25"/>
    </row>
    <row r="77" spans="2:2">
      <c r="B77" s="25"/>
    </row>
    <row r="78" spans="2:2">
      <c r="B78" s="25"/>
    </row>
    <row r="79" spans="2:2">
      <c r="B79" s="25"/>
    </row>
    <row r="80" spans="2:2">
      <c r="B80" s="25"/>
    </row>
    <row r="81" spans="2:2">
      <c r="B81" s="25"/>
    </row>
    <row r="82" spans="2:2">
      <c r="B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  <row r="95" spans="2:2">
      <c r="B95" s="25"/>
    </row>
    <row r="96" spans="2:2">
      <c r="B96" s="25"/>
    </row>
    <row r="97" spans="2:2">
      <c r="B97" s="25"/>
    </row>
    <row r="98" spans="2:2">
      <c r="B98" s="25"/>
    </row>
    <row r="99" spans="2:2">
      <c r="B99" s="25"/>
    </row>
    <row r="100" spans="2:2">
      <c r="B100" s="25"/>
    </row>
    <row r="101" spans="2:2">
      <c r="B101" s="25"/>
    </row>
    <row r="102" spans="2:2">
      <c r="B102" s="25"/>
    </row>
    <row r="103" spans="2:2">
      <c r="B103" s="25"/>
    </row>
    <row r="104" spans="2:2">
      <c r="B104" s="25"/>
    </row>
    <row r="105" spans="2:2">
      <c r="B105" s="25"/>
    </row>
    <row r="106" spans="2:2">
      <c r="B106" s="25"/>
    </row>
    <row r="107" spans="2:2">
      <c r="B107" s="25"/>
    </row>
    <row r="108" spans="2:2">
      <c r="B108" s="25"/>
    </row>
    <row r="109" spans="2:2">
      <c r="B109" s="25"/>
    </row>
    <row r="110" spans="2:2">
      <c r="B110" s="25"/>
    </row>
    <row r="111" spans="2:2">
      <c r="B111" s="25"/>
    </row>
    <row r="112" spans="2:2">
      <c r="B112" s="25"/>
    </row>
  </sheetData>
  <mergeCells count="4">
    <mergeCell ref="F1:J1"/>
    <mergeCell ref="G2:I2"/>
    <mergeCell ref="B3:C3"/>
    <mergeCell ref="D3:E3"/>
  </mergeCells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workbookViewId="0">
      <selection activeCell="B19" sqref="B19"/>
    </sheetView>
  </sheetViews>
  <sheetFormatPr defaultRowHeight="12.75"/>
  <cols>
    <col min="1" max="1" width="4" style="9" customWidth="1"/>
    <col min="2" max="2" width="54.140625" style="10" customWidth="1"/>
    <col min="3" max="3" width="5.140625" style="9" customWidth="1"/>
    <col min="4" max="4" width="10.140625" style="9" bestFit="1" customWidth="1"/>
    <col min="5" max="5" width="9.28515625" style="9" bestFit="1" customWidth="1"/>
    <col min="6" max="6" width="13.85546875" style="9" bestFit="1" customWidth="1"/>
    <col min="7" max="7" width="8.42578125" style="9" customWidth="1"/>
    <col min="8" max="8" width="10.140625" style="9" bestFit="1" customWidth="1"/>
    <col min="9" max="9" width="11.42578125" style="9" customWidth="1"/>
    <col min="10" max="10" width="9.28515625" style="9" bestFit="1" customWidth="1"/>
    <col min="11" max="12" width="9.140625" style="9"/>
    <col min="13" max="13" width="9.28515625" style="9" bestFit="1" customWidth="1"/>
    <col min="14" max="16384" width="9.140625" style="9"/>
  </cols>
  <sheetData>
    <row r="1" spans="1:11" ht="64.5" customHeight="1">
      <c r="F1" s="149" t="s">
        <v>79</v>
      </c>
      <c r="G1" s="150"/>
      <c r="H1" s="150"/>
      <c r="I1" s="150"/>
      <c r="J1" s="151"/>
    </row>
    <row r="2" spans="1:11">
      <c r="G2" s="144" t="s">
        <v>39</v>
      </c>
      <c r="H2" s="144"/>
      <c r="I2" s="144"/>
    </row>
    <row r="3" spans="1:11" ht="15.75">
      <c r="B3" s="145" t="s">
        <v>38</v>
      </c>
      <c r="C3" s="146"/>
      <c r="D3" s="147" t="s">
        <v>53</v>
      </c>
      <c r="E3" s="147"/>
      <c r="J3" s="9">
        <v>2017</v>
      </c>
    </row>
    <row r="4" spans="1:11" ht="20.25" customHeight="1" thickBot="1">
      <c r="B4" s="25"/>
      <c r="G4" s="26"/>
      <c r="H4" s="30"/>
      <c r="I4" s="31"/>
      <c r="J4" s="30"/>
    </row>
    <row r="5" spans="1:11" ht="31.5">
      <c r="A5" s="11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32" t="s">
        <v>22</v>
      </c>
      <c r="H5" s="12" t="s">
        <v>23</v>
      </c>
      <c r="I5" s="12" t="s">
        <v>24</v>
      </c>
      <c r="J5" s="13" t="s">
        <v>25</v>
      </c>
    </row>
    <row r="6" spans="1:11">
      <c r="A6" s="14" t="s">
        <v>26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31</v>
      </c>
      <c r="G6" s="33" t="s">
        <v>32</v>
      </c>
      <c r="H6" s="15" t="s">
        <v>33</v>
      </c>
      <c r="I6" s="15" t="s">
        <v>34</v>
      </c>
      <c r="J6" s="16" t="s">
        <v>35</v>
      </c>
    </row>
    <row r="7" spans="1:11" ht="25.5">
      <c r="A7" s="17" t="s">
        <v>1</v>
      </c>
      <c r="B7" s="34" t="s">
        <v>69</v>
      </c>
      <c r="C7" s="1" t="s">
        <v>54</v>
      </c>
      <c r="D7" s="7">
        <f>1605-K7</f>
        <v>1305</v>
      </c>
      <c r="E7" s="4">
        <v>8.4499999999999993</v>
      </c>
      <c r="F7" s="4">
        <f>D7*E7</f>
        <v>11027.249999999998</v>
      </c>
      <c r="G7" s="18">
        <v>0.08</v>
      </c>
      <c r="H7" s="4">
        <f>F7*G7</f>
        <v>882.17999999999984</v>
      </c>
      <c r="I7" s="35">
        <f t="shared" ref="I7:I8" si="0">(D7*E7)*G7+PRODUCT(D7:E7)</f>
        <v>11909.429999999998</v>
      </c>
      <c r="J7" s="19">
        <f>I7/D7</f>
        <v>9.1259999999999994</v>
      </c>
      <c r="K7" s="9">
        <v>300</v>
      </c>
    </row>
    <row r="8" spans="1:11" ht="30.75" customHeight="1" thickBot="1">
      <c r="A8" s="21" t="s">
        <v>2</v>
      </c>
      <c r="B8" s="36" t="s">
        <v>70</v>
      </c>
      <c r="C8" s="2" t="s">
        <v>54</v>
      </c>
      <c r="D8" s="8">
        <f>270-K8</f>
        <v>270</v>
      </c>
      <c r="E8" s="5">
        <v>10.8</v>
      </c>
      <c r="F8" s="5">
        <f>D8*E8</f>
        <v>2916</v>
      </c>
      <c r="G8" s="23">
        <v>0.08</v>
      </c>
      <c r="H8" s="5">
        <f>F8*G8</f>
        <v>233.28</v>
      </c>
      <c r="I8" s="5">
        <f t="shared" si="0"/>
        <v>3149.28</v>
      </c>
      <c r="J8" s="19">
        <f>I8/D8</f>
        <v>11.664000000000001</v>
      </c>
    </row>
    <row r="9" spans="1:11">
      <c r="B9" s="25"/>
      <c r="D9" s="50">
        <f>SUM(D7:D8)</f>
        <v>1575</v>
      </c>
    </row>
    <row r="10" spans="1:11">
      <c r="B10" s="25"/>
      <c r="I10" s="28">
        <f>I7+I8</f>
        <v>15058.71</v>
      </c>
    </row>
    <row r="11" spans="1:11">
      <c r="B11" s="25"/>
      <c r="I11" s="28"/>
    </row>
    <row r="12" spans="1:11" ht="20.25" customHeight="1">
      <c r="B12" s="25"/>
      <c r="F12" s="43"/>
      <c r="G12" s="44"/>
      <c r="H12" s="46"/>
      <c r="I12" s="29"/>
    </row>
    <row r="13" spans="1:11">
      <c r="B13" s="25"/>
    </row>
    <row r="14" spans="1:11">
      <c r="B14" s="25"/>
    </row>
    <row r="15" spans="1:11">
      <c r="B15" s="25"/>
    </row>
    <row r="16" spans="1:11">
      <c r="B16" s="25"/>
    </row>
    <row r="17" spans="2:2">
      <c r="B17" s="25"/>
    </row>
    <row r="18" spans="2:2">
      <c r="B18" s="25"/>
    </row>
    <row r="19" spans="2:2">
      <c r="B19" s="25"/>
    </row>
    <row r="20" spans="2:2">
      <c r="B20" s="25"/>
    </row>
    <row r="21" spans="2:2">
      <c r="B21" s="25"/>
    </row>
    <row r="22" spans="2:2">
      <c r="B22" s="25"/>
    </row>
    <row r="23" spans="2:2">
      <c r="B23" s="25"/>
    </row>
    <row r="24" spans="2:2">
      <c r="B24" s="25"/>
    </row>
    <row r="25" spans="2:2">
      <c r="B25" s="25"/>
    </row>
    <row r="26" spans="2:2">
      <c r="B26" s="25"/>
    </row>
    <row r="27" spans="2:2">
      <c r="B27" s="25"/>
    </row>
    <row r="28" spans="2:2">
      <c r="B28" s="25"/>
    </row>
    <row r="29" spans="2:2">
      <c r="B29" s="25"/>
    </row>
    <row r="30" spans="2:2">
      <c r="B30" s="25"/>
    </row>
    <row r="31" spans="2:2">
      <c r="B31" s="25"/>
    </row>
    <row r="32" spans="2:2">
      <c r="B32" s="25"/>
    </row>
    <row r="33" spans="2:2">
      <c r="B33" s="25"/>
    </row>
    <row r="34" spans="2:2">
      <c r="B34" s="25"/>
    </row>
    <row r="35" spans="2:2">
      <c r="B35" s="25"/>
    </row>
    <row r="36" spans="2:2">
      <c r="B36" s="25"/>
    </row>
    <row r="37" spans="2:2">
      <c r="B37" s="25"/>
    </row>
    <row r="38" spans="2:2">
      <c r="B38" s="25"/>
    </row>
    <row r="39" spans="2:2">
      <c r="B39" s="25"/>
    </row>
    <row r="40" spans="2:2">
      <c r="B40" s="25"/>
    </row>
    <row r="41" spans="2:2">
      <c r="B41" s="25"/>
    </row>
    <row r="42" spans="2:2">
      <c r="B42" s="25"/>
    </row>
    <row r="43" spans="2:2">
      <c r="B43" s="25"/>
    </row>
    <row r="44" spans="2:2">
      <c r="B44" s="25"/>
    </row>
    <row r="45" spans="2:2">
      <c r="B45" s="25"/>
    </row>
    <row r="46" spans="2:2">
      <c r="B46" s="25"/>
    </row>
    <row r="47" spans="2:2">
      <c r="B47" s="25"/>
    </row>
    <row r="48" spans="2:2">
      <c r="B48" s="25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  <row r="75" spans="2:2">
      <c r="B75" s="25"/>
    </row>
    <row r="76" spans="2:2">
      <c r="B76" s="25"/>
    </row>
    <row r="77" spans="2:2">
      <c r="B77" s="25"/>
    </row>
    <row r="78" spans="2:2">
      <c r="B78" s="25"/>
    </row>
    <row r="79" spans="2:2">
      <c r="B79" s="25"/>
    </row>
    <row r="80" spans="2:2">
      <c r="B80" s="25"/>
    </row>
    <row r="81" spans="2:2">
      <c r="B81" s="25"/>
    </row>
    <row r="82" spans="2:2">
      <c r="B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  <row r="95" spans="2:2">
      <c r="B95" s="25"/>
    </row>
  </sheetData>
  <mergeCells count="4">
    <mergeCell ref="F1:J1"/>
    <mergeCell ref="G2:I2"/>
    <mergeCell ref="B3:C3"/>
    <mergeCell ref="D3:E3"/>
  </mergeCells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5"/>
  <sheetViews>
    <sheetView workbookViewId="0">
      <selection activeCell="G20" sqref="G20"/>
    </sheetView>
  </sheetViews>
  <sheetFormatPr defaultRowHeight="12.75"/>
  <cols>
    <col min="1" max="1" width="4" style="9" customWidth="1"/>
    <col min="2" max="2" width="54.140625" style="10" customWidth="1"/>
    <col min="3" max="3" width="5.140625" style="9" customWidth="1"/>
    <col min="4" max="4" width="10.140625" style="9" bestFit="1" customWidth="1"/>
    <col min="5" max="5" width="9.28515625" style="9" bestFit="1" customWidth="1"/>
    <col min="6" max="6" width="13.85546875" style="9" bestFit="1" customWidth="1"/>
    <col min="7" max="7" width="8.42578125" style="9" customWidth="1"/>
    <col min="8" max="8" width="10.140625" style="9" bestFit="1" customWidth="1"/>
    <col min="9" max="9" width="11.42578125" style="9" customWidth="1"/>
    <col min="10" max="10" width="9.28515625" style="9" bestFit="1" customWidth="1"/>
    <col min="11" max="12" width="9.140625" style="9"/>
    <col min="13" max="13" width="9.28515625" style="9" bestFit="1" customWidth="1"/>
    <col min="14" max="16384" width="9.140625" style="9"/>
  </cols>
  <sheetData>
    <row r="1" spans="1:11" ht="64.5" customHeight="1">
      <c r="F1" s="149" t="s">
        <v>80</v>
      </c>
      <c r="G1" s="150"/>
      <c r="H1" s="150"/>
      <c r="I1" s="150"/>
      <c r="J1" s="151"/>
    </row>
    <row r="2" spans="1:11">
      <c r="G2" s="144" t="s">
        <v>39</v>
      </c>
      <c r="H2" s="144"/>
      <c r="I2" s="144"/>
    </row>
    <row r="3" spans="1:11" ht="15.75">
      <c r="B3" s="145" t="s">
        <v>38</v>
      </c>
      <c r="C3" s="146"/>
      <c r="D3" s="147" t="s">
        <v>53</v>
      </c>
      <c r="E3" s="147"/>
      <c r="J3" s="9">
        <v>2017</v>
      </c>
    </row>
    <row r="4" spans="1:11" ht="20.25" customHeight="1" thickBot="1">
      <c r="B4" s="25"/>
      <c r="G4" s="26"/>
      <c r="H4" s="30"/>
      <c r="I4" s="31"/>
      <c r="J4" s="30"/>
    </row>
    <row r="5" spans="1:11" ht="31.5">
      <c r="A5" s="11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32" t="s">
        <v>22</v>
      </c>
      <c r="H5" s="12" t="s">
        <v>23</v>
      </c>
      <c r="I5" s="12" t="s">
        <v>24</v>
      </c>
      <c r="J5" s="13" t="s">
        <v>25</v>
      </c>
    </row>
    <row r="6" spans="1:11">
      <c r="A6" s="14" t="s">
        <v>26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31</v>
      </c>
      <c r="G6" s="33" t="s">
        <v>32</v>
      </c>
      <c r="H6" s="15" t="s">
        <v>33</v>
      </c>
      <c r="I6" s="15" t="s">
        <v>34</v>
      </c>
      <c r="J6" s="16" t="s">
        <v>35</v>
      </c>
    </row>
    <row r="7" spans="1:11" ht="25.5">
      <c r="A7" s="17" t="s">
        <v>1</v>
      </c>
      <c r="B7" s="34" t="s">
        <v>69</v>
      </c>
      <c r="C7" s="1" t="s">
        <v>54</v>
      </c>
      <c r="D7" s="7">
        <f>1605-K7</f>
        <v>1305</v>
      </c>
      <c r="E7" s="4">
        <v>10.34</v>
      </c>
      <c r="F7" s="4">
        <f>D7*E7</f>
        <v>13493.699999999999</v>
      </c>
      <c r="G7" s="18">
        <v>0.08</v>
      </c>
      <c r="H7" s="4">
        <f>F7*G7</f>
        <v>1079.4959999999999</v>
      </c>
      <c r="I7" s="35">
        <f t="shared" ref="I7:I8" si="0">(D7*E7)*G7+PRODUCT(D7:E7)</f>
        <v>14573.195999999998</v>
      </c>
      <c r="J7" s="19">
        <f>I7/D7</f>
        <v>11.167199999999999</v>
      </c>
      <c r="K7" s="9">
        <v>300</v>
      </c>
    </row>
    <row r="8" spans="1:11" ht="30.75" customHeight="1" thickBot="1">
      <c r="A8" s="21" t="s">
        <v>2</v>
      </c>
      <c r="B8" s="36" t="s">
        <v>70</v>
      </c>
      <c r="C8" s="2" t="s">
        <v>54</v>
      </c>
      <c r="D8" s="8">
        <f>270-K8</f>
        <v>270</v>
      </c>
      <c r="E8" s="5">
        <v>9.02</v>
      </c>
      <c r="F8" s="5">
        <f>D8*E8</f>
        <v>2435.4</v>
      </c>
      <c r="G8" s="23">
        <v>0.08</v>
      </c>
      <c r="H8" s="5">
        <f>F8*G8</f>
        <v>194.83200000000002</v>
      </c>
      <c r="I8" s="5">
        <f t="shared" si="0"/>
        <v>2630.232</v>
      </c>
      <c r="J8" s="19">
        <f>I8/D8</f>
        <v>9.7416</v>
      </c>
    </row>
    <row r="9" spans="1:11">
      <c r="B9" s="25"/>
      <c r="D9" s="50">
        <f>SUM(D7:D8)</f>
        <v>1575</v>
      </c>
    </row>
    <row r="10" spans="1:11">
      <c r="B10" s="25"/>
      <c r="I10" s="28">
        <f>I7+I8</f>
        <v>17203.428</v>
      </c>
    </row>
    <row r="11" spans="1:11">
      <c r="B11" s="25"/>
      <c r="I11" s="28"/>
    </row>
    <row r="12" spans="1:11" ht="20.25" customHeight="1">
      <c r="B12" s="25"/>
      <c r="F12" s="43"/>
      <c r="G12" s="44"/>
      <c r="H12" s="46"/>
      <c r="I12" s="29"/>
    </row>
    <row r="13" spans="1:11">
      <c r="B13" s="25"/>
    </row>
    <row r="14" spans="1:11">
      <c r="B14" s="25"/>
    </row>
    <row r="15" spans="1:11">
      <c r="B15" s="25"/>
    </row>
    <row r="16" spans="1:11">
      <c r="B16" s="25"/>
    </row>
    <row r="17" spans="2:2">
      <c r="B17" s="25"/>
    </row>
    <row r="18" spans="2:2">
      <c r="B18" s="25"/>
    </row>
    <row r="19" spans="2:2">
      <c r="B19" s="25"/>
    </row>
    <row r="20" spans="2:2">
      <c r="B20" s="25"/>
    </row>
    <row r="21" spans="2:2">
      <c r="B21" s="25"/>
    </row>
    <row r="22" spans="2:2">
      <c r="B22" s="25"/>
    </row>
    <row r="23" spans="2:2">
      <c r="B23" s="25"/>
    </row>
    <row r="24" spans="2:2">
      <c r="B24" s="25"/>
    </row>
    <row r="25" spans="2:2">
      <c r="B25" s="25"/>
    </row>
    <row r="26" spans="2:2">
      <c r="B26" s="25"/>
    </row>
    <row r="27" spans="2:2">
      <c r="B27" s="25"/>
    </row>
    <row r="28" spans="2:2">
      <c r="B28" s="25"/>
    </row>
    <row r="29" spans="2:2">
      <c r="B29" s="25"/>
    </row>
    <row r="30" spans="2:2">
      <c r="B30" s="25"/>
    </row>
    <row r="31" spans="2:2">
      <c r="B31" s="25"/>
    </row>
    <row r="32" spans="2:2">
      <c r="B32" s="25"/>
    </row>
    <row r="33" spans="2:2">
      <c r="B33" s="25"/>
    </row>
    <row r="34" spans="2:2">
      <c r="B34" s="25"/>
    </row>
    <row r="35" spans="2:2">
      <c r="B35" s="25"/>
    </row>
    <row r="36" spans="2:2">
      <c r="B36" s="25"/>
    </row>
    <row r="37" spans="2:2">
      <c r="B37" s="25"/>
    </row>
    <row r="38" spans="2:2">
      <c r="B38" s="25"/>
    </row>
    <row r="39" spans="2:2">
      <c r="B39" s="25"/>
    </row>
    <row r="40" spans="2:2">
      <c r="B40" s="25"/>
    </row>
    <row r="41" spans="2:2">
      <c r="B41" s="25"/>
    </row>
    <row r="42" spans="2:2">
      <c r="B42" s="25"/>
    </row>
    <row r="43" spans="2:2">
      <c r="B43" s="25"/>
    </row>
    <row r="44" spans="2:2">
      <c r="B44" s="25"/>
    </row>
    <row r="45" spans="2:2">
      <c r="B45" s="25"/>
    </row>
    <row r="46" spans="2:2">
      <c r="B46" s="25"/>
    </row>
    <row r="47" spans="2:2">
      <c r="B47" s="25"/>
    </row>
    <row r="48" spans="2:2">
      <c r="B48" s="25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  <row r="75" spans="2:2">
      <c r="B75" s="25"/>
    </row>
    <row r="76" spans="2:2">
      <c r="B76" s="25"/>
    </row>
    <row r="77" spans="2:2">
      <c r="B77" s="25"/>
    </row>
    <row r="78" spans="2:2">
      <c r="B78" s="25"/>
    </row>
    <row r="79" spans="2:2">
      <c r="B79" s="25"/>
    </row>
    <row r="80" spans="2:2">
      <c r="B80" s="25"/>
    </row>
    <row r="81" spans="2:2">
      <c r="B81" s="25"/>
    </row>
    <row r="82" spans="2:2">
      <c r="B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  <row r="95" spans="2:2">
      <c r="B95" s="25"/>
    </row>
  </sheetData>
  <mergeCells count="4">
    <mergeCell ref="F1:J1"/>
    <mergeCell ref="G2:I2"/>
    <mergeCell ref="B3:C3"/>
    <mergeCell ref="D3:E3"/>
  </mergeCells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2"/>
  <sheetViews>
    <sheetView topLeftCell="A28" workbookViewId="0">
      <selection activeCell="A35" sqref="A35:XFD41"/>
    </sheetView>
  </sheetViews>
  <sheetFormatPr defaultRowHeight="12.75"/>
  <cols>
    <col min="1" max="1" width="4" style="9" customWidth="1"/>
    <col min="2" max="2" width="54.140625" style="10" customWidth="1"/>
    <col min="3" max="3" width="5.140625" style="9" customWidth="1"/>
    <col min="4" max="4" width="10.140625" style="9" bestFit="1" customWidth="1"/>
    <col min="5" max="5" width="9.28515625" style="9" bestFit="1" customWidth="1"/>
    <col min="6" max="6" width="13.85546875" style="9" bestFit="1" customWidth="1"/>
    <col min="7" max="7" width="8.42578125" style="9" customWidth="1"/>
    <col min="8" max="8" width="10.140625" style="9" bestFit="1" customWidth="1"/>
    <col min="9" max="9" width="11.42578125" style="9" customWidth="1"/>
    <col min="10" max="10" width="9.28515625" style="9" bestFit="1" customWidth="1"/>
    <col min="11" max="12" width="9.140625" style="9"/>
    <col min="13" max="13" width="9.28515625" style="9" bestFit="1" customWidth="1"/>
    <col min="14" max="16384" width="9.140625" style="9"/>
  </cols>
  <sheetData>
    <row r="1" spans="1:11" ht="64.5" customHeight="1">
      <c r="F1" s="149" t="s">
        <v>82</v>
      </c>
      <c r="G1" s="150"/>
      <c r="H1" s="150"/>
      <c r="I1" s="150"/>
      <c r="J1" s="151"/>
    </row>
    <row r="2" spans="1:11">
      <c r="G2" s="144" t="s">
        <v>39</v>
      </c>
      <c r="H2" s="144"/>
      <c r="I2" s="144"/>
    </row>
    <row r="3" spans="1:11" ht="16.5" thickBot="1">
      <c r="B3" s="145" t="s">
        <v>38</v>
      </c>
      <c r="C3" s="146"/>
      <c r="D3" s="147" t="s">
        <v>53</v>
      </c>
      <c r="E3" s="147"/>
      <c r="J3" s="9">
        <v>2017</v>
      </c>
    </row>
    <row r="4" spans="1:11" ht="31.5">
      <c r="A4" s="11" t="s">
        <v>16</v>
      </c>
      <c r="B4" s="12" t="s">
        <v>17</v>
      </c>
      <c r="C4" s="12" t="s">
        <v>18</v>
      </c>
      <c r="D4" s="12" t="s">
        <v>73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3" t="s">
        <v>25</v>
      </c>
    </row>
    <row r="5" spans="1:11">
      <c r="A5" s="14" t="s">
        <v>26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31</v>
      </c>
      <c r="G5" s="15" t="s">
        <v>32</v>
      </c>
      <c r="H5" s="15" t="s">
        <v>33</v>
      </c>
      <c r="I5" s="15" t="s">
        <v>34</v>
      </c>
      <c r="J5" s="16" t="s">
        <v>35</v>
      </c>
    </row>
    <row r="6" spans="1:11" ht="43.5" customHeight="1">
      <c r="A6" s="17" t="s">
        <v>1</v>
      </c>
      <c r="B6" s="6" t="s">
        <v>52</v>
      </c>
      <c r="C6" s="1" t="s">
        <v>47</v>
      </c>
      <c r="D6" s="7">
        <f>480-K6</f>
        <v>447</v>
      </c>
      <c r="E6" s="4">
        <v>0.75</v>
      </c>
      <c r="F6" s="4">
        <f>D6*E6</f>
        <v>335.25</v>
      </c>
      <c r="G6" s="18">
        <v>0.23</v>
      </c>
      <c r="H6" s="4">
        <f>F6*23%</f>
        <v>77.107500000000002</v>
      </c>
      <c r="I6" s="4">
        <f>(D6*E6)*G6+PRODUCT(D6:E6)</f>
        <v>412.35750000000002</v>
      </c>
      <c r="J6" s="19">
        <f>I6/D6</f>
        <v>0.92249999999999999</v>
      </c>
      <c r="K6" s="9">
        <v>33</v>
      </c>
    </row>
    <row r="7" spans="1:11" ht="38.25" customHeight="1">
      <c r="A7" s="17" t="s">
        <v>2</v>
      </c>
      <c r="B7" s="6" t="s">
        <v>60</v>
      </c>
      <c r="C7" s="1" t="s">
        <v>47</v>
      </c>
      <c r="D7" s="7">
        <f>720-K7</f>
        <v>716</v>
      </c>
      <c r="E7" s="4">
        <v>0.82</v>
      </c>
      <c r="F7" s="4">
        <f t="shared" ref="F7:F29" si="0">D7*E7</f>
        <v>587.12</v>
      </c>
      <c r="G7" s="18">
        <v>0.23</v>
      </c>
      <c r="H7" s="4">
        <f t="shared" ref="H7:H29" si="1">F7*23%</f>
        <v>135.0376</v>
      </c>
      <c r="I7" s="4">
        <f t="shared" ref="I7:I29" si="2">(D7*E7)*G7+PRODUCT(D7:E7)</f>
        <v>722.1576</v>
      </c>
      <c r="J7" s="19">
        <f t="shared" ref="J7:J29" si="3">I7/D7</f>
        <v>1.0085999999999999</v>
      </c>
      <c r="K7" s="9">
        <v>4</v>
      </c>
    </row>
    <row r="8" spans="1:11" ht="24" customHeight="1">
      <c r="A8" s="17" t="s">
        <v>3</v>
      </c>
      <c r="B8" s="6" t="s">
        <v>71</v>
      </c>
      <c r="C8" s="1" t="s">
        <v>47</v>
      </c>
      <c r="D8" s="7">
        <f>46-K8</f>
        <v>40</v>
      </c>
      <c r="E8" s="4">
        <v>4.1399999999999997</v>
      </c>
      <c r="F8" s="4">
        <f t="shared" si="0"/>
        <v>165.6</v>
      </c>
      <c r="G8" s="18">
        <v>0.23</v>
      </c>
      <c r="H8" s="4">
        <f t="shared" si="1"/>
        <v>38.088000000000001</v>
      </c>
      <c r="I8" s="4">
        <f t="shared" si="2"/>
        <v>203.68799999999999</v>
      </c>
      <c r="J8" s="19">
        <f t="shared" si="3"/>
        <v>5.0922000000000001</v>
      </c>
      <c r="K8" s="9">
        <v>6</v>
      </c>
    </row>
    <row r="9" spans="1:11" ht="37.5" customHeight="1">
      <c r="A9" s="17" t="s">
        <v>4</v>
      </c>
      <c r="B9" s="6" t="s">
        <v>61</v>
      </c>
      <c r="C9" s="1" t="s">
        <v>47</v>
      </c>
      <c r="D9" s="7">
        <v>21</v>
      </c>
      <c r="E9" s="4">
        <v>18.309999999999999</v>
      </c>
      <c r="F9" s="4">
        <f t="shared" si="0"/>
        <v>384.51</v>
      </c>
      <c r="G9" s="18">
        <v>0.23</v>
      </c>
      <c r="H9" s="4">
        <f t="shared" si="1"/>
        <v>88.437300000000008</v>
      </c>
      <c r="I9" s="4">
        <f t="shared" si="2"/>
        <v>472.94729999999998</v>
      </c>
      <c r="J9" s="19">
        <f t="shared" si="3"/>
        <v>22.5213</v>
      </c>
    </row>
    <row r="10" spans="1:11" ht="40.5" customHeight="1">
      <c r="A10" s="17" t="s">
        <v>5</v>
      </c>
      <c r="B10" s="3" t="s">
        <v>15</v>
      </c>
      <c r="C10" s="1" t="s">
        <v>47</v>
      </c>
      <c r="D10" s="7">
        <f>624-K10</f>
        <v>558</v>
      </c>
      <c r="E10" s="4">
        <v>2.5099999999999998</v>
      </c>
      <c r="F10" s="4">
        <f t="shared" si="0"/>
        <v>1400.58</v>
      </c>
      <c r="G10" s="18">
        <v>0.23</v>
      </c>
      <c r="H10" s="4">
        <f t="shared" si="1"/>
        <v>322.13339999999999</v>
      </c>
      <c r="I10" s="4">
        <f t="shared" si="2"/>
        <v>1722.7133999999999</v>
      </c>
      <c r="J10" s="19">
        <f t="shared" si="3"/>
        <v>3.0872999999999999</v>
      </c>
      <c r="K10" s="9">
        <v>66</v>
      </c>
    </row>
    <row r="11" spans="1:11" ht="27.75" customHeight="1">
      <c r="A11" s="17" t="s">
        <v>6</v>
      </c>
      <c r="B11" s="6" t="s">
        <v>56</v>
      </c>
      <c r="C11" s="1" t="s">
        <v>47</v>
      </c>
      <c r="D11" s="7">
        <f>3240-K11</f>
        <v>3206</v>
      </c>
      <c r="E11" s="4">
        <v>0.78</v>
      </c>
      <c r="F11" s="4">
        <f t="shared" si="0"/>
        <v>2500.6800000000003</v>
      </c>
      <c r="G11" s="18">
        <v>0.23</v>
      </c>
      <c r="H11" s="4">
        <f t="shared" si="1"/>
        <v>575.15640000000008</v>
      </c>
      <c r="I11" s="4">
        <f t="shared" si="2"/>
        <v>3075.8364000000001</v>
      </c>
      <c r="J11" s="19">
        <f t="shared" si="3"/>
        <v>0.95940000000000003</v>
      </c>
      <c r="K11" s="9">
        <v>34</v>
      </c>
    </row>
    <row r="12" spans="1:11" ht="30" customHeight="1">
      <c r="A12" s="17" t="s">
        <v>7</v>
      </c>
      <c r="B12" s="3" t="s">
        <v>57</v>
      </c>
      <c r="C12" s="1" t="s">
        <v>54</v>
      </c>
      <c r="D12" s="7">
        <f>12-K12</f>
        <v>3</v>
      </c>
      <c r="E12" s="4">
        <v>4.3499999999999996</v>
      </c>
      <c r="F12" s="4">
        <f t="shared" si="0"/>
        <v>13.049999999999999</v>
      </c>
      <c r="G12" s="18">
        <v>0.23</v>
      </c>
      <c r="H12" s="4">
        <f t="shared" si="1"/>
        <v>3.0015000000000001</v>
      </c>
      <c r="I12" s="4">
        <f t="shared" si="2"/>
        <v>16.051499999999997</v>
      </c>
      <c r="J12" s="19">
        <f t="shared" si="3"/>
        <v>5.3504999999999994</v>
      </c>
      <c r="K12" s="9">
        <v>9</v>
      </c>
    </row>
    <row r="13" spans="1:11" ht="57" customHeight="1">
      <c r="A13" s="17" t="s">
        <v>8</v>
      </c>
      <c r="B13" s="3" t="s">
        <v>55</v>
      </c>
      <c r="C13" s="1" t="s">
        <v>47</v>
      </c>
      <c r="D13" s="7">
        <f>1932-K13</f>
        <v>1894</v>
      </c>
      <c r="E13" s="4">
        <v>2.81</v>
      </c>
      <c r="F13" s="4">
        <f t="shared" si="0"/>
        <v>5322.14</v>
      </c>
      <c r="G13" s="18">
        <v>0.23</v>
      </c>
      <c r="H13" s="4">
        <f t="shared" si="1"/>
        <v>1224.0922</v>
      </c>
      <c r="I13" s="4">
        <f t="shared" si="2"/>
        <v>6546.2322000000004</v>
      </c>
      <c r="J13" s="19">
        <f t="shared" si="3"/>
        <v>3.4563000000000001</v>
      </c>
      <c r="K13" s="9">
        <v>38</v>
      </c>
    </row>
    <row r="14" spans="1:11" ht="30" customHeight="1">
      <c r="A14" s="17" t="s">
        <v>9</v>
      </c>
      <c r="B14" s="6" t="s">
        <v>58</v>
      </c>
      <c r="C14" s="1" t="s">
        <v>54</v>
      </c>
      <c r="D14" s="7">
        <f>120-K14</f>
        <v>105</v>
      </c>
      <c r="E14" s="4">
        <v>1.75</v>
      </c>
      <c r="F14" s="4">
        <f t="shared" si="0"/>
        <v>183.75</v>
      </c>
      <c r="G14" s="18">
        <v>0.23</v>
      </c>
      <c r="H14" s="4">
        <f t="shared" si="1"/>
        <v>42.262500000000003</v>
      </c>
      <c r="I14" s="4">
        <f t="shared" si="2"/>
        <v>226.01249999999999</v>
      </c>
      <c r="J14" s="19">
        <f t="shared" si="3"/>
        <v>2.1524999999999999</v>
      </c>
      <c r="K14" s="9">
        <v>15</v>
      </c>
    </row>
    <row r="15" spans="1:11" ht="27.75" customHeight="1">
      <c r="A15" s="17" t="s">
        <v>10</v>
      </c>
      <c r="B15" s="3" t="s">
        <v>59</v>
      </c>
      <c r="C15" s="1" t="s">
        <v>47</v>
      </c>
      <c r="D15" s="7">
        <v>12</v>
      </c>
      <c r="E15" s="4">
        <v>4.91</v>
      </c>
      <c r="F15" s="4">
        <f t="shared" si="0"/>
        <v>58.92</v>
      </c>
      <c r="G15" s="18">
        <v>0.23</v>
      </c>
      <c r="H15" s="4">
        <f t="shared" si="1"/>
        <v>13.551600000000001</v>
      </c>
      <c r="I15" s="4">
        <f t="shared" si="2"/>
        <v>72.471599999999995</v>
      </c>
      <c r="J15" s="19">
        <f t="shared" si="3"/>
        <v>6.0392999999999999</v>
      </c>
    </row>
    <row r="16" spans="1:11" ht="24.75" customHeight="1">
      <c r="A16" s="17" t="s">
        <v>11</v>
      </c>
      <c r="B16" s="3" t="s">
        <v>62</v>
      </c>
      <c r="C16" s="1" t="s">
        <v>47</v>
      </c>
      <c r="D16" s="7">
        <f>18-K16</f>
        <v>15</v>
      </c>
      <c r="E16" s="4">
        <v>3.16</v>
      </c>
      <c r="F16" s="4">
        <f t="shared" si="0"/>
        <v>47.400000000000006</v>
      </c>
      <c r="G16" s="18">
        <v>0.23</v>
      </c>
      <c r="H16" s="4">
        <f t="shared" si="1"/>
        <v>10.902000000000001</v>
      </c>
      <c r="I16" s="4">
        <f t="shared" si="2"/>
        <v>58.302000000000007</v>
      </c>
      <c r="J16" s="19">
        <f t="shared" si="3"/>
        <v>3.8868000000000005</v>
      </c>
      <c r="K16" s="9">
        <v>3</v>
      </c>
    </row>
    <row r="17" spans="1:11" ht="30" customHeight="1">
      <c r="A17" s="17" t="s">
        <v>12</v>
      </c>
      <c r="B17" s="6" t="s">
        <v>0</v>
      </c>
      <c r="C17" s="1" t="s">
        <v>54</v>
      </c>
      <c r="D17" s="7">
        <f>(296-K17)/3</f>
        <v>95</v>
      </c>
      <c r="E17" s="4">
        <v>0.7</v>
      </c>
      <c r="F17" s="4">
        <f t="shared" si="0"/>
        <v>66.5</v>
      </c>
      <c r="G17" s="18">
        <v>0.23</v>
      </c>
      <c r="H17" s="4">
        <f t="shared" si="1"/>
        <v>15.295</v>
      </c>
      <c r="I17" s="4">
        <f t="shared" si="2"/>
        <v>81.795000000000002</v>
      </c>
      <c r="J17" s="19">
        <f t="shared" si="3"/>
        <v>0.86099999999999999</v>
      </c>
      <c r="K17" s="9">
        <v>11</v>
      </c>
    </row>
    <row r="18" spans="1:11" ht="30" customHeight="1">
      <c r="A18" s="17" t="s">
        <v>13</v>
      </c>
      <c r="B18" s="3" t="s">
        <v>63</v>
      </c>
      <c r="C18" s="1" t="s">
        <v>47</v>
      </c>
      <c r="D18" s="7">
        <v>8</v>
      </c>
      <c r="E18" s="4">
        <v>12.97</v>
      </c>
      <c r="F18" s="4">
        <f t="shared" si="0"/>
        <v>103.76</v>
      </c>
      <c r="G18" s="18">
        <v>0.23</v>
      </c>
      <c r="H18" s="4">
        <f t="shared" si="1"/>
        <v>23.864800000000002</v>
      </c>
      <c r="I18" s="4">
        <f t="shared" si="2"/>
        <v>127.62480000000001</v>
      </c>
      <c r="J18" s="19">
        <f t="shared" si="3"/>
        <v>15.953100000000001</v>
      </c>
    </row>
    <row r="19" spans="1:11" ht="30" customHeight="1">
      <c r="A19" s="17" t="s">
        <v>14</v>
      </c>
      <c r="B19" s="6" t="s">
        <v>49</v>
      </c>
      <c r="C19" s="1" t="s">
        <v>54</v>
      </c>
      <c r="D19" s="7">
        <f>914-K19</f>
        <v>843</v>
      </c>
      <c r="E19" s="4">
        <v>1.55</v>
      </c>
      <c r="F19" s="4">
        <f t="shared" si="0"/>
        <v>1306.6500000000001</v>
      </c>
      <c r="G19" s="18">
        <v>0.23</v>
      </c>
      <c r="H19" s="4">
        <f t="shared" si="1"/>
        <v>300.52950000000004</v>
      </c>
      <c r="I19" s="4">
        <f t="shared" si="2"/>
        <v>1607.1795000000002</v>
      </c>
      <c r="J19" s="19">
        <f t="shared" si="3"/>
        <v>1.9065000000000003</v>
      </c>
      <c r="K19" s="9">
        <v>71</v>
      </c>
    </row>
    <row r="20" spans="1:11" ht="30" customHeight="1">
      <c r="A20" s="17" t="s">
        <v>40</v>
      </c>
      <c r="B20" s="6" t="s">
        <v>65</v>
      </c>
      <c r="C20" s="1" t="s">
        <v>54</v>
      </c>
      <c r="D20" s="7">
        <f>861-K20</f>
        <v>695</v>
      </c>
      <c r="E20" s="4">
        <v>2.39</v>
      </c>
      <c r="F20" s="4">
        <f t="shared" si="0"/>
        <v>1661.0500000000002</v>
      </c>
      <c r="G20" s="18">
        <v>0.23</v>
      </c>
      <c r="H20" s="4">
        <f t="shared" si="1"/>
        <v>382.04150000000004</v>
      </c>
      <c r="I20" s="4">
        <f t="shared" si="2"/>
        <v>2043.0915000000002</v>
      </c>
      <c r="J20" s="19">
        <f t="shared" si="3"/>
        <v>2.9397000000000002</v>
      </c>
      <c r="K20" s="9">
        <v>166</v>
      </c>
    </row>
    <row r="21" spans="1:11" ht="30" customHeight="1">
      <c r="A21" s="17" t="s">
        <v>41</v>
      </c>
      <c r="B21" s="6" t="s">
        <v>48</v>
      </c>
      <c r="C21" s="1" t="s">
        <v>54</v>
      </c>
      <c r="D21" s="7">
        <f>744-K21</f>
        <v>694</v>
      </c>
      <c r="E21" s="4">
        <v>1.77</v>
      </c>
      <c r="F21" s="4">
        <f t="shared" si="0"/>
        <v>1228.3800000000001</v>
      </c>
      <c r="G21" s="18">
        <v>0.23</v>
      </c>
      <c r="H21" s="4">
        <f t="shared" si="1"/>
        <v>282.52740000000006</v>
      </c>
      <c r="I21" s="4">
        <f t="shared" si="2"/>
        <v>1510.9074000000001</v>
      </c>
      <c r="J21" s="19">
        <f t="shared" si="3"/>
        <v>2.1771000000000003</v>
      </c>
      <c r="K21" s="9">
        <v>50</v>
      </c>
    </row>
    <row r="22" spans="1:11" ht="30" customHeight="1">
      <c r="A22" s="17" t="s">
        <v>42</v>
      </c>
      <c r="B22" s="20" t="s">
        <v>72</v>
      </c>
      <c r="C22" s="1" t="s">
        <v>54</v>
      </c>
      <c r="D22" s="7">
        <f>12-K22</f>
        <v>12</v>
      </c>
      <c r="E22" s="4">
        <v>1.56</v>
      </c>
      <c r="F22" s="4">
        <f t="shared" si="0"/>
        <v>18.72</v>
      </c>
      <c r="G22" s="18">
        <v>0.23</v>
      </c>
      <c r="H22" s="4">
        <f t="shared" si="1"/>
        <v>4.3056000000000001</v>
      </c>
      <c r="I22" s="4">
        <f t="shared" si="2"/>
        <v>23.025599999999997</v>
      </c>
      <c r="J22" s="19">
        <f t="shared" si="3"/>
        <v>1.9187999999999998</v>
      </c>
    </row>
    <row r="23" spans="1:11" ht="30" customHeight="1">
      <c r="A23" s="17" t="s">
        <v>43</v>
      </c>
      <c r="B23" s="6" t="s">
        <v>64</v>
      </c>
      <c r="C23" s="1" t="s">
        <v>54</v>
      </c>
      <c r="D23" s="7">
        <v>174</v>
      </c>
      <c r="E23" s="4">
        <v>1.95</v>
      </c>
      <c r="F23" s="4">
        <f t="shared" si="0"/>
        <v>339.3</v>
      </c>
      <c r="G23" s="18">
        <v>0.23</v>
      </c>
      <c r="H23" s="4">
        <f t="shared" si="1"/>
        <v>78.039000000000001</v>
      </c>
      <c r="I23" s="4">
        <f t="shared" si="2"/>
        <v>417.339</v>
      </c>
      <c r="J23" s="19">
        <f t="shared" si="3"/>
        <v>2.3984999999999999</v>
      </c>
    </row>
    <row r="24" spans="1:11" ht="30" customHeight="1">
      <c r="A24" s="17" t="s">
        <v>44</v>
      </c>
      <c r="B24" s="6" t="s">
        <v>36</v>
      </c>
      <c r="C24" s="1" t="s">
        <v>47</v>
      </c>
      <c r="D24" s="7">
        <f>245-K24</f>
        <v>205</v>
      </c>
      <c r="E24" s="4">
        <v>0.49</v>
      </c>
      <c r="F24" s="4">
        <f t="shared" si="0"/>
        <v>100.45</v>
      </c>
      <c r="G24" s="18">
        <v>0.23</v>
      </c>
      <c r="H24" s="4">
        <f t="shared" si="1"/>
        <v>23.1035</v>
      </c>
      <c r="I24" s="4">
        <f t="shared" si="2"/>
        <v>123.5535</v>
      </c>
      <c r="J24" s="19">
        <f t="shared" si="3"/>
        <v>0.60270000000000001</v>
      </c>
      <c r="K24" s="9">
        <v>40</v>
      </c>
    </row>
    <row r="25" spans="1:11" ht="30" customHeight="1">
      <c r="A25" s="17" t="s">
        <v>45</v>
      </c>
      <c r="B25" s="6" t="s">
        <v>37</v>
      </c>
      <c r="C25" s="1" t="s">
        <v>54</v>
      </c>
      <c r="D25" s="7">
        <f>159-K25</f>
        <v>134</v>
      </c>
      <c r="E25" s="4">
        <v>0.78</v>
      </c>
      <c r="F25" s="4">
        <f t="shared" si="0"/>
        <v>104.52000000000001</v>
      </c>
      <c r="G25" s="18">
        <v>0.23</v>
      </c>
      <c r="H25" s="4">
        <f t="shared" si="1"/>
        <v>24.039600000000004</v>
      </c>
      <c r="I25" s="4">
        <f t="shared" si="2"/>
        <v>128.55960000000002</v>
      </c>
      <c r="J25" s="19">
        <f t="shared" si="3"/>
        <v>0.95940000000000014</v>
      </c>
      <c r="K25" s="9">
        <v>25</v>
      </c>
    </row>
    <row r="26" spans="1:11" ht="24.95" customHeight="1">
      <c r="A26" s="17" t="s">
        <v>46</v>
      </c>
      <c r="B26" s="6" t="s">
        <v>66</v>
      </c>
      <c r="C26" s="1" t="s">
        <v>47</v>
      </c>
      <c r="D26" s="7">
        <v>8</v>
      </c>
      <c r="E26" s="4">
        <v>6.01</v>
      </c>
      <c r="F26" s="4">
        <f t="shared" si="0"/>
        <v>48.08</v>
      </c>
      <c r="G26" s="18">
        <v>0.23</v>
      </c>
      <c r="H26" s="4">
        <f t="shared" si="1"/>
        <v>11.058400000000001</v>
      </c>
      <c r="I26" s="4">
        <f t="shared" si="2"/>
        <v>59.138399999999997</v>
      </c>
      <c r="J26" s="19">
        <f t="shared" si="3"/>
        <v>7.3922999999999996</v>
      </c>
    </row>
    <row r="27" spans="1:11" ht="27" customHeight="1">
      <c r="A27" s="17" t="s">
        <v>50</v>
      </c>
      <c r="B27" s="6" t="s">
        <v>67</v>
      </c>
      <c r="C27" s="1" t="s">
        <v>47</v>
      </c>
      <c r="D27" s="7">
        <v>30</v>
      </c>
      <c r="E27" s="4">
        <v>1.64</v>
      </c>
      <c r="F27" s="4">
        <f t="shared" si="0"/>
        <v>49.199999999999996</v>
      </c>
      <c r="G27" s="18">
        <v>0.23</v>
      </c>
      <c r="H27" s="4">
        <f t="shared" si="1"/>
        <v>11.315999999999999</v>
      </c>
      <c r="I27" s="4">
        <f t="shared" si="2"/>
        <v>60.515999999999991</v>
      </c>
      <c r="J27" s="19">
        <f t="shared" si="3"/>
        <v>2.0171999999999999</v>
      </c>
    </row>
    <row r="28" spans="1:11" ht="27" customHeight="1">
      <c r="A28" s="38" t="s">
        <v>51</v>
      </c>
      <c r="B28" s="39" t="s">
        <v>75</v>
      </c>
      <c r="C28" s="1" t="s">
        <v>47</v>
      </c>
      <c r="D28" s="40">
        <v>6</v>
      </c>
      <c r="E28" s="41">
        <v>1.7</v>
      </c>
      <c r="F28" s="4">
        <f t="shared" si="0"/>
        <v>10.199999999999999</v>
      </c>
      <c r="G28" s="42">
        <v>0.23</v>
      </c>
      <c r="H28" s="4">
        <f t="shared" si="1"/>
        <v>2.3460000000000001</v>
      </c>
      <c r="I28" s="4">
        <f t="shared" si="2"/>
        <v>12.545999999999999</v>
      </c>
      <c r="J28" s="19">
        <f t="shared" si="3"/>
        <v>2.0909999999999997</v>
      </c>
    </row>
    <row r="29" spans="1:11" ht="22.5" customHeight="1" thickBot="1">
      <c r="A29" s="21" t="s">
        <v>74</v>
      </c>
      <c r="B29" s="22" t="s">
        <v>68</v>
      </c>
      <c r="C29" s="2" t="s">
        <v>47</v>
      </c>
      <c r="D29" s="8">
        <v>10</v>
      </c>
      <c r="E29" s="5">
        <v>17.100000000000001</v>
      </c>
      <c r="F29" s="5">
        <f t="shared" si="0"/>
        <v>171</v>
      </c>
      <c r="G29" s="23">
        <v>0.23</v>
      </c>
      <c r="H29" s="4">
        <f t="shared" si="1"/>
        <v>39.33</v>
      </c>
      <c r="I29" s="5">
        <f t="shared" si="2"/>
        <v>210.32999999999998</v>
      </c>
      <c r="J29" s="19">
        <f t="shared" si="3"/>
        <v>21.032999999999998</v>
      </c>
    </row>
    <row r="30" spans="1:11" ht="3.75" customHeight="1">
      <c r="A30" s="46"/>
      <c r="B30" s="47"/>
      <c r="C30" s="45"/>
      <c r="D30" s="48"/>
      <c r="E30" s="27"/>
      <c r="F30" s="27"/>
      <c r="G30" s="49"/>
      <c r="H30" s="27"/>
      <c r="I30" s="27"/>
      <c r="J30" s="27"/>
    </row>
    <row r="31" spans="1:11" ht="18" customHeight="1">
      <c r="B31" s="25"/>
      <c r="F31" s="43" t="s">
        <v>76</v>
      </c>
      <c r="G31" s="44"/>
      <c r="H31" s="46" t="s">
        <v>78</v>
      </c>
      <c r="I31" s="29" t="s">
        <v>77</v>
      </c>
      <c r="J31" s="10"/>
    </row>
    <row r="32" spans="1:11" ht="16.5" customHeight="1">
      <c r="B32" s="25"/>
      <c r="F32" s="37"/>
      <c r="G32" s="26"/>
      <c r="H32" s="10"/>
      <c r="I32" s="29"/>
      <c r="J32" s="10"/>
    </row>
    <row r="33" spans="1:11" ht="16.5" customHeight="1">
      <c r="B33" s="25"/>
      <c r="F33" s="51">
        <f>SUM(F6:F29)</f>
        <v>16206.810000000001</v>
      </c>
      <c r="G33" s="51"/>
      <c r="H33" s="51">
        <f t="shared" ref="H33:I33" si="4">SUM(H6:H29)</f>
        <v>3727.5663</v>
      </c>
      <c r="I33" s="51">
        <f t="shared" si="4"/>
        <v>19934.376300000004</v>
      </c>
      <c r="J33" s="10"/>
    </row>
    <row r="34" spans="1:11" ht="70.5" customHeight="1" thickBot="1">
      <c r="B34" s="25"/>
      <c r="G34" s="26"/>
      <c r="H34" s="10"/>
      <c r="I34" s="29"/>
      <c r="J34" s="10"/>
    </row>
    <row r="35" spans="1:11" ht="31.5">
      <c r="A35" s="11" t="s">
        <v>16</v>
      </c>
      <c r="B35" s="12" t="s">
        <v>17</v>
      </c>
      <c r="C35" s="12" t="s">
        <v>18</v>
      </c>
      <c r="D35" s="12" t="s">
        <v>19</v>
      </c>
      <c r="E35" s="12" t="s">
        <v>20</v>
      </c>
      <c r="F35" s="12" t="s">
        <v>21</v>
      </c>
      <c r="G35" s="32" t="s">
        <v>22</v>
      </c>
      <c r="H35" s="12" t="s">
        <v>23</v>
      </c>
      <c r="I35" s="13" t="s">
        <v>24</v>
      </c>
      <c r="J35" s="52" t="s">
        <v>25</v>
      </c>
    </row>
    <row r="36" spans="1:11">
      <c r="A36" s="14" t="s">
        <v>26</v>
      </c>
      <c r="B36" s="15" t="s">
        <v>27</v>
      </c>
      <c r="C36" s="15" t="s">
        <v>28</v>
      </c>
      <c r="D36" s="15" t="s">
        <v>29</v>
      </c>
      <c r="E36" s="15" t="s">
        <v>30</v>
      </c>
      <c r="F36" s="15" t="s">
        <v>31</v>
      </c>
      <c r="G36" s="33" t="s">
        <v>32</v>
      </c>
      <c r="H36" s="15" t="s">
        <v>33</v>
      </c>
      <c r="I36" s="16" t="s">
        <v>34</v>
      </c>
      <c r="J36" s="53" t="s">
        <v>35</v>
      </c>
    </row>
    <row r="37" spans="1:11" ht="25.5">
      <c r="A37" s="17" t="s">
        <v>1</v>
      </c>
      <c r="B37" s="34" t="s">
        <v>69</v>
      </c>
      <c r="C37" s="1" t="s">
        <v>54</v>
      </c>
      <c r="D37" s="7">
        <f>1605-K37</f>
        <v>1305</v>
      </c>
      <c r="E37" s="4">
        <v>11.12</v>
      </c>
      <c r="F37" s="4">
        <f>D37*E37</f>
        <v>14511.599999999999</v>
      </c>
      <c r="G37" s="18">
        <v>0.08</v>
      </c>
      <c r="H37" s="4">
        <f>F37*G37</f>
        <v>1160.9279999999999</v>
      </c>
      <c r="I37" s="55">
        <f t="shared" ref="I37:I38" si="5">(D37*E37)*G37+PRODUCT(D37:E37)</f>
        <v>15672.527999999998</v>
      </c>
      <c r="J37" s="54">
        <f>I37/D37</f>
        <v>12.009599999999999</v>
      </c>
      <c r="K37" s="9">
        <v>300</v>
      </c>
    </row>
    <row r="38" spans="1:11" ht="30.75" customHeight="1" thickBot="1">
      <c r="A38" s="21" t="s">
        <v>2</v>
      </c>
      <c r="B38" s="36" t="s">
        <v>70</v>
      </c>
      <c r="C38" s="2" t="s">
        <v>54</v>
      </c>
      <c r="D38" s="8">
        <f>270-K38</f>
        <v>270</v>
      </c>
      <c r="E38" s="5">
        <v>10.14</v>
      </c>
      <c r="F38" s="5">
        <f>D38*E38</f>
        <v>2737.8</v>
      </c>
      <c r="G38" s="23">
        <v>0.08</v>
      </c>
      <c r="H38" s="5">
        <f>F38*G38</f>
        <v>219.02400000000003</v>
      </c>
      <c r="I38" s="24">
        <f t="shared" si="5"/>
        <v>2956.8240000000001</v>
      </c>
      <c r="J38" s="54">
        <f>I38/D38</f>
        <v>10.9512</v>
      </c>
    </row>
    <row r="39" spans="1:11">
      <c r="B39" s="25"/>
      <c r="D39" s="50"/>
    </row>
    <row r="40" spans="1:11">
      <c r="B40" s="25"/>
    </row>
    <row r="41" spans="1:11">
      <c r="B41" s="25"/>
      <c r="F41" s="28">
        <f>SUM(F37:F38)</f>
        <v>17249.399999999998</v>
      </c>
      <c r="H41" s="28">
        <f>SUM(H37:H38)</f>
        <v>1379.952</v>
      </c>
      <c r="I41" s="56">
        <f>SUM(I37:I38)</f>
        <v>18629.351999999999</v>
      </c>
    </row>
    <row r="42" spans="1:11">
      <c r="B42" s="25"/>
    </row>
    <row r="43" spans="1:11">
      <c r="B43" s="25"/>
    </row>
    <row r="44" spans="1:11">
      <c r="B44" s="25"/>
    </row>
    <row r="45" spans="1:11">
      <c r="B45" s="25"/>
    </row>
    <row r="46" spans="1:11">
      <c r="B46" s="25"/>
    </row>
    <row r="47" spans="1:11">
      <c r="B47" s="25"/>
    </row>
    <row r="48" spans="1:11">
      <c r="B48" s="25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  <row r="75" spans="2:2">
      <c r="B75" s="25"/>
    </row>
    <row r="76" spans="2:2">
      <c r="B76" s="25"/>
    </row>
    <row r="77" spans="2:2">
      <c r="B77" s="25"/>
    </row>
    <row r="78" spans="2:2">
      <c r="B78" s="25"/>
    </row>
    <row r="79" spans="2:2">
      <c r="B79" s="25"/>
    </row>
    <row r="80" spans="2:2">
      <c r="B80" s="25"/>
    </row>
    <row r="81" spans="2:2">
      <c r="B81" s="25"/>
    </row>
    <row r="82" spans="2:2">
      <c r="B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  <row r="95" spans="2:2">
      <c r="B95" s="25"/>
    </row>
    <row r="96" spans="2:2">
      <c r="B96" s="25"/>
    </row>
    <row r="97" spans="2:2">
      <c r="B97" s="25"/>
    </row>
    <row r="98" spans="2:2">
      <c r="B98" s="25"/>
    </row>
    <row r="99" spans="2:2">
      <c r="B99" s="25"/>
    </row>
    <row r="100" spans="2:2">
      <c r="B100" s="25"/>
    </row>
    <row r="101" spans="2:2">
      <c r="B101" s="25"/>
    </row>
    <row r="102" spans="2:2">
      <c r="B102" s="25"/>
    </row>
    <row r="103" spans="2:2">
      <c r="B103" s="25"/>
    </row>
    <row r="104" spans="2:2">
      <c r="B104" s="25"/>
    </row>
    <row r="105" spans="2:2">
      <c r="B105" s="25"/>
    </row>
    <row r="106" spans="2:2">
      <c r="B106" s="25"/>
    </row>
    <row r="107" spans="2:2">
      <c r="B107" s="25"/>
    </row>
    <row r="108" spans="2:2">
      <c r="B108" s="25"/>
    </row>
    <row r="109" spans="2:2">
      <c r="B109" s="25"/>
    </row>
    <row r="110" spans="2:2">
      <c r="B110" s="25"/>
    </row>
    <row r="111" spans="2:2">
      <c r="B111" s="25"/>
    </row>
    <row r="112" spans="2:2">
      <c r="B112" s="25"/>
    </row>
  </sheetData>
  <mergeCells count="4">
    <mergeCell ref="F1:J1"/>
    <mergeCell ref="G2:I2"/>
    <mergeCell ref="B3:C3"/>
    <mergeCell ref="D3:E3"/>
  </mergeCells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2"/>
  <sheetViews>
    <sheetView zoomScaleNormal="100" workbookViewId="0">
      <selection activeCell="G6" sqref="G6"/>
    </sheetView>
  </sheetViews>
  <sheetFormatPr defaultRowHeight="12.75"/>
  <cols>
    <col min="1" max="1" width="4" style="9" customWidth="1"/>
    <col min="2" max="2" width="59.42578125" style="10" customWidth="1"/>
    <col min="3" max="3" width="5.140625" style="9" customWidth="1"/>
    <col min="4" max="4" width="10.140625" style="9" bestFit="1" customWidth="1"/>
    <col min="5" max="5" width="9.28515625" style="9" bestFit="1" customWidth="1"/>
    <col min="6" max="6" width="13.85546875" style="9" bestFit="1" customWidth="1"/>
    <col min="7" max="7" width="8.42578125" style="9" customWidth="1"/>
    <col min="8" max="8" width="10.140625" style="9" bestFit="1" customWidth="1"/>
    <col min="9" max="9" width="11.42578125" style="9" customWidth="1"/>
    <col min="10" max="10" width="9.28515625" style="9" bestFit="1" customWidth="1"/>
    <col min="11" max="11" width="8" style="9" customWidth="1"/>
    <col min="12" max="12" width="9.140625" style="9"/>
    <col min="13" max="13" width="9.28515625" style="9" bestFit="1" customWidth="1"/>
    <col min="14" max="16384" width="9.140625" style="9"/>
  </cols>
  <sheetData>
    <row r="1" spans="1:11" ht="52.5" customHeight="1">
      <c r="B1" s="136" t="s">
        <v>104</v>
      </c>
      <c r="C1" s="137"/>
      <c r="F1" s="133"/>
      <c r="G1" s="134"/>
      <c r="H1" s="134"/>
      <c r="I1" s="134"/>
      <c r="J1" s="135"/>
    </row>
    <row r="2" spans="1:11" ht="18" customHeight="1">
      <c r="F2" s="154" t="s">
        <v>103</v>
      </c>
      <c r="G2" s="154"/>
      <c r="H2" s="154"/>
      <c r="I2" s="154"/>
      <c r="J2" s="154"/>
    </row>
    <row r="3" spans="1:11" ht="21.75" customHeight="1" thickBot="1">
      <c r="B3" s="152" t="s">
        <v>105</v>
      </c>
      <c r="C3" s="153"/>
      <c r="D3" s="138"/>
      <c r="E3" s="138"/>
      <c r="F3" s="60"/>
      <c r="G3" s="60"/>
      <c r="H3" s="138" t="s">
        <v>87</v>
      </c>
      <c r="I3" s="138"/>
      <c r="J3" s="138"/>
    </row>
    <row r="4" spans="1:11" ht="31.5">
      <c r="A4" s="11" t="s">
        <v>16</v>
      </c>
      <c r="B4" s="12" t="s">
        <v>17</v>
      </c>
      <c r="C4" s="12" t="s">
        <v>18</v>
      </c>
      <c r="D4" s="12" t="s">
        <v>73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3" t="s">
        <v>25</v>
      </c>
      <c r="K4" s="80" t="s">
        <v>95</v>
      </c>
    </row>
    <row r="5" spans="1:11">
      <c r="A5" s="14" t="s">
        <v>26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31</v>
      </c>
      <c r="G5" s="15" t="s">
        <v>32</v>
      </c>
      <c r="H5" s="15" t="s">
        <v>33</v>
      </c>
      <c r="I5" s="15" t="s">
        <v>34</v>
      </c>
      <c r="J5" s="16" t="s">
        <v>35</v>
      </c>
    </row>
    <row r="6" spans="1:11" ht="36" customHeight="1">
      <c r="A6" s="17" t="s">
        <v>1</v>
      </c>
      <c r="B6" s="6" t="s">
        <v>52</v>
      </c>
      <c r="C6" s="1" t="s">
        <v>47</v>
      </c>
      <c r="D6" s="7">
        <v>440</v>
      </c>
      <c r="E6" s="4">
        <v>1</v>
      </c>
      <c r="F6" s="4">
        <f>D6*E6</f>
        <v>440</v>
      </c>
      <c r="G6" s="18">
        <v>0.23</v>
      </c>
      <c r="H6" s="4">
        <f>F6*23%</f>
        <v>101.2</v>
      </c>
      <c r="I6" s="4">
        <f>(D6*E6)*G6+PRODUCT(D6:E6)</f>
        <v>541.20000000000005</v>
      </c>
      <c r="J6" s="19">
        <f>I6/D6</f>
        <v>1.2300000000000002</v>
      </c>
      <c r="K6" s="9">
        <v>40</v>
      </c>
    </row>
    <row r="7" spans="1:11" ht="38.25" customHeight="1">
      <c r="A7" s="17" t="s">
        <v>2</v>
      </c>
      <c r="B7" s="6" t="s">
        <v>100</v>
      </c>
      <c r="C7" s="1" t="s">
        <v>47</v>
      </c>
      <c r="D7" s="7">
        <v>680</v>
      </c>
      <c r="E7" s="4">
        <v>0.75</v>
      </c>
      <c r="F7" s="4">
        <f t="shared" ref="F7:F29" si="0">D7*E7</f>
        <v>510</v>
      </c>
      <c r="G7" s="18">
        <v>0.23</v>
      </c>
      <c r="H7" s="4">
        <f t="shared" ref="H7:H29" si="1">F7*23%</f>
        <v>117.30000000000001</v>
      </c>
      <c r="I7" s="4">
        <f t="shared" ref="I7:I29" si="2">(D7*E7)*G7+PRODUCT(D7:E7)</f>
        <v>627.29999999999995</v>
      </c>
      <c r="J7" s="19">
        <f t="shared" ref="J7:J29" si="3">I7/D7</f>
        <v>0.92249999999999999</v>
      </c>
      <c r="K7" s="9">
        <v>60</v>
      </c>
    </row>
    <row r="8" spans="1:11" ht="24" customHeight="1">
      <c r="A8" s="17" t="s">
        <v>3</v>
      </c>
      <c r="B8" s="6" t="s">
        <v>90</v>
      </c>
      <c r="C8" s="1" t="s">
        <v>47</v>
      </c>
      <c r="D8" s="7">
        <v>46</v>
      </c>
      <c r="E8" s="4">
        <v>8.5</v>
      </c>
      <c r="F8" s="4">
        <f t="shared" si="0"/>
        <v>391</v>
      </c>
      <c r="G8" s="18">
        <v>0.23</v>
      </c>
      <c r="H8" s="4">
        <f t="shared" si="1"/>
        <v>89.93</v>
      </c>
      <c r="I8" s="4">
        <f t="shared" si="2"/>
        <v>480.93</v>
      </c>
      <c r="J8" s="19">
        <f t="shared" si="3"/>
        <v>10.455</v>
      </c>
      <c r="K8" s="9">
        <v>1</v>
      </c>
    </row>
    <row r="9" spans="1:11" ht="37.5" customHeight="1">
      <c r="A9" s="17" t="s">
        <v>4</v>
      </c>
      <c r="B9" s="6" t="s">
        <v>101</v>
      </c>
      <c r="C9" s="1" t="s">
        <v>47</v>
      </c>
      <c r="D9" s="7">
        <v>18</v>
      </c>
      <c r="E9" s="4">
        <v>35</v>
      </c>
      <c r="F9" s="4">
        <f t="shared" si="0"/>
        <v>630</v>
      </c>
      <c r="G9" s="18">
        <v>0.23</v>
      </c>
      <c r="H9" s="4">
        <f t="shared" si="1"/>
        <v>144.9</v>
      </c>
      <c r="I9" s="4">
        <f t="shared" si="2"/>
        <v>774.9</v>
      </c>
      <c r="J9" s="19">
        <f t="shared" si="3"/>
        <v>43.05</v>
      </c>
      <c r="K9" s="9">
        <v>3</v>
      </c>
    </row>
    <row r="10" spans="1:11" ht="40.5" customHeight="1">
      <c r="A10" s="17" t="s">
        <v>5</v>
      </c>
      <c r="B10" s="3" t="s">
        <v>15</v>
      </c>
      <c r="C10" s="1" t="s">
        <v>47</v>
      </c>
      <c r="D10" s="7">
        <v>658</v>
      </c>
      <c r="E10" s="4">
        <v>2.2000000000000002</v>
      </c>
      <c r="F10" s="4">
        <f t="shared" si="0"/>
        <v>1447.6000000000001</v>
      </c>
      <c r="G10" s="18">
        <v>0.23</v>
      </c>
      <c r="H10" s="4">
        <f t="shared" si="1"/>
        <v>332.94800000000004</v>
      </c>
      <c r="I10" s="4">
        <f t="shared" si="2"/>
        <v>1780.5480000000002</v>
      </c>
      <c r="J10" s="19">
        <f t="shared" si="3"/>
        <v>2.7060000000000004</v>
      </c>
      <c r="K10" s="9">
        <v>58</v>
      </c>
    </row>
    <row r="11" spans="1:11" ht="27.75" customHeight="1">
      <c r="A11" s="17" t="s">
        <v>6</v>
      </c>
      <c r="B11" s="6" t="s">
        <v>56</v>
      </c>
      <c r="C11" s="1" t="s">
        <v>47</v>
      </c>
      <c r="D11" s="7">
        <v>3206</v>
      </c>
      <c r="E11" s="4">
        <v>0.75</v>
      </c>
      <c r="F11" s="4">
        <f t="shared" si="0"/>
        <v>2404.5</v>
      </c>
      <c r="G11" s="18">
        <v>0.23</v>
      </c>
      <c r="H11" s="4">
        <f t="shared" si="1"/>
        <v>553.03499999999997</v>
      </c>
      <c r="I11" s="4">
        <f t="shared" si="2"/>
        <v>2957.5349999999999</v>
      </c>
      <c r="J11" s="19">
        <f t="shared" si="3"/>
        <v>0.92249999999999999</v>
      </c>
      <c r="K11" s="9">
        <v>34</v>
      </c>
    </row>
    <row r="12" spans="1:11" ht="57" customHeight="1">
      <c r="A12" s="17" t="s">
        <v>7</v>
      </c>
      <c r="B12" s="3" t="s">
        <v>55</v>
      </c>
      <c r="C12" s="1" t="s">
        <v>47</v>
      </c>
      <c r="D12" s="7">
        <v>2062</v>
      </c>
      <c r="E12" s="4">
        <v>2.65</v>
      </c>
      <c r="F12" s="4">
        <f t="shared" si="0"/>
        <v>5464.3</v>
      </c>
      <c r="G12" s="18">
        <v>0.23</v>
      </c>
      <c r="H12" s="4">
        <f t="shared" si="1"/>
        <v>1256.789</v>
      </c>
      <c r="I12" s="4">
        <f t="shared" si="2"/>
        <v>6721.0889999999999</v>
      </c>
      <c r="J12" s="19">
        <f t="shared" si="3"/>
        <v>3.2595000000000001</v>
      </c>
      <c r="K12" s="9">
        <v>158</v>
      </c>
    </row>
    <row r="13" spans="1:11" ht="30" customHeight="1">
      <c r="A13" s="17" t="s">
        <v>8</v>
      </c>
      <c r="B13" s="6" t="s">
        <v>91</v>
      </c>
      <c r="C13" s="1" t="s">
        <v>54</v>
      </c>
      <c r="D13" s="7">
        <v>288</v>
      </c>
      <c r="E13" s="4">
        <v>1.7</v>
      </c>
      <c r="F13" s="4">
        <f t="shared" si="0"/>
        <v>489.59999999999997</v>
      </c>
      <c r="G13" s="18">
        <v>0.23</v>
      </c>
      <c r="H13" s="4">
        <f t="shared" si="1"/>
        <v>112.608</v>
      </c>
      <c r="I13" s="4">
        <f t="shared" si="2"/>
        <v>602.20799999999997</v>
      </c>
      <c r="J13" s="19">
        <f t="shared" si="3"/>
        <v>2.0909999999999997</v>
      </c>
      <c r="K13" s="9">
        <v>40</v>
      </c>
    </row>
    <row r="14" spans="1:11" ht="27.75" customHeight="1">
      <c r="A14" s="17" t="s">
        <v>9</v>
      </c>
      <c r="B14" s="3" t="s">
        <v>59</v>
      </c>
      <c r="C14" s="1" t="s">
        <v>47</v>
      </c>
      <c r="D14" s="7">
        <v>11</v>
      </c>
      <c r="E14" s="4">
        <v>9</v>
      </c>
      <c r="F14" s="4">
        <f t="shared" si="0"/>
        <v>99</v>
      </c>
      <c r="G14" s="18">
        <v>0.23</v>
      </c>
      <c r="H14" s="4">
        <f t="shared" si="1"/>
        <v>22.77</v>
      </c>
      <c r="I14" s="4">
        <f t="shared" si="2"/>
        <v>121.77</v>
      </c>
      <c r="J14" s="19">
        <f t="shared" si="3"/>
        <v>11.07</v>
      </c>
    </row>
    <row r="15" spans="1:11" ht="27" customHeight="1">
      <c r="A15" s="17" t="s">
        <v>10</v>
      </c>
      <c r="B15" s="3" t="s">
        <v>102</v>
      </c>
      <c r="C15" s="1" t="s">
        <v>47</v>
      </c>
      <c r="D15" s="7">
        <v>16</v>
      </c>
      <c r="E15" s="4">
        <v>16.3</v>
      </c>
      <c r="F15" s="4">
        <f t="shared" si="0"/>
        <v>260.8</v>
      </c>
      <c r="G15" s="18">
        <v>0.23</v>
      </c>
      <c r="H15" s="4">
        <f t="shared" si="1"/>
        <v>59.984000000000002</v>
      </c>
      <c r="I15" s="4">
        <f t="shared" si="2"/>
        <v>320.78399999999999</v>
      </c>
      <c r="J15" s="19">
        <f t="shared" si="3"/>
        <v>20.048999999999999</v>
      </c>
      <c r="K15" s="9">
        <v>1</v>
      </c>
    </row>
    <row r="16" spans="1:11" ht="27.75" customHeight="1">
      <c r="A16" s="17" t="s">
        <v>11</v>
      </c>
      <c r="B16" s="6" t="s">
        <v>0</v>
      </c>
      <c r="C16" s="1" t="s">
        <v>54</v>
      </c>
      <c r="D16" s="7">
        <v>254</v>
      </c>
      <c r="E16" s="4">
        <v>0.9</v>
      </c>
      <c r="F16" s="4">
        <f t="shared" si="0"/>
        <v>228.6</v>
      </c>
      <c r="G16" s="18">
        <v>0.23</v>
      </c>
      <c r="H16" s="4">
        <f t="shared" si="1"/>
        <v>52.578000000000003</v>
      </c>
      <c r="I16" s="4">
        <f t="shared" si="2"/>
        <v>281.178</v>
      </c>
      <c r="J16" s="19">
        <f t="shared" si="3"/>
        <v>1.107</v>
      </c>
      <c r="K16" s="9">
        <v>50</v>
      </c>
    </row>
    <row r="17" spans="1:11" ht="27.75" customHeight="1">
      <c r="A17" s="17" t="s">
        <v>12</v>
      </c>
      <c r="B17" s="6" t="s">
        <v>93</v>
      </c>
      <c r="C17" s="1" t="s">
        <v>47</v>
      </c>
      <c r="D17" s="7">
        <v>4</v>
      </c>
      <c r="E17" s="4">
        <v>7.3</v>
      </c>
      <c r="F17" s="4">
        <f t="shared" si="0"/>
        <v>29.2</v>
      </c>
      <c r="G17" s="18">
        <v>0.23</v>
      </c>
      <c r="H17" s="4">
        <f t="shared" si="1"/>
        <v>6.7160000000000002</v>
      </c>
      <c r="I17" s="4">
        <f t="shared" si="2"/>
        <v>35.915999999999997</v>
      </c>
      <c r="J17" s="19">
        <f t="shared" si="3"/>
        <v>8.9789999999999992</v>
      </c>
    </row>
    <row r="18" spans="1:11" ht="30" customHeight="1">
      <c r="A18" s="17" t="s">
        <v>13</v>
      </c>
      <c r="B18" s="3" t="s">
        <v>92</v>
      </c>
      <c r="C18" s="1" t="s">
        <v>47</v>
      </c>
      <c r="D18" s="7">
        <v>4</v>
      </c>
      <c r="E18" s="4">
        <v>9</v>
      </c>
      <c r="F18" s="4">
        <f t="shared" si="0"/>
        <v>36</v>
      </c>
      <c r="G18" s="18">
        <v>0.23</v>
      </c>
      <c r="H18" s="4">
        <f t="shared" si="1"/>
        <v>8.2800000000000011</v>
      </c>
      <c r="I18" s="4">
        <f t="shared" si="2"/>
        <v>44.28</v>
      </c>
      <c r="J18" s="19">
        <f t="shared" si="3"/>
        <v>11.07</v>
      </c>
    </row>
    <row r="19" spans="1:11" ht="24.95" customHeight="1">
      <c r="A19" s="17" t="s">
        <v>14</v>
      </c>
      <c r="B19" s="6" t="s">
        <v>49</v>
      </c>
      <c r="C19" s="1" t="s">
        <v>54</v>
      </c>
      <c r="D19" s="7">
        <v>862</v>
      </c>
      <c r="E19" s="4">
        <v>1.6</v>
      </c>
      <c r="F19" s="4">
        <f t="shared" si="0"/>
        <v>1379.2</v>
      </c>
      <c r="G19" s="18">
        <v>0.23</v>
      </c>
      <c r="H19" s="4">
        <f t="shared" si="1"/>
        <v>317.21600000000001</v>
      </c>
      <c r="I19" s="4">
        <f t="shared" si="2"/>
        <v>1696.4160000000002</v>
      </c>
      <c r="J19" s="19">
        <f t="shared" si="3"/>
        <v>1.9680000000000002</v>
      </c>
      <c r="K19" s="9">
        <v>113</v>
      </c>
    </row>
    <row r="20" spans="1:11" ht="24.95" customHeight="1">
      <c r="A20" s="17" t="s">
        <v>40</v>
      </c>
      <c r="B20" s="6" t="s">
        <v>65</v>
      </c>
      <c r="C20" s="1" t="s">
        <v>54</v>
      </c>
      <c r="D20" s="7">
        <v>776</v>
      </c>
      <c r="E20" s="4">
        <v>1.6</v>
      </c>
      <c r="F20" s="4">
        <f t="shared" si="0"/>
        <v>1241.6000000000001</v>
      </c>
      <c r="G20" s="18">
        <v>0.23</v>
      </c>
      <c r="H20" s="4">
        <f t="shared" si="1"/>
        <v>285.56800000000004</v>
      </c>
      <c r="I20" s="4">
        <f t="shared" si="2"/>
        <v>1527.1680000000001</v>
      </c>
      <c r="J20" s="19">
        <f t="shared" si="3"/>
        <v>1.9680000000000002</v>
      </c>
      <c r="K20" s="9">
        <v>85</v>
      </c>
    </row>
    <row r="21" spans="1:11" ht="24.95" customHeight="1">
      <c r="A21" s="17" t="s">
        <v>41</v>
      </c>
      <c r="B21" s="6" t="s">
        <v>48</v>
      </c>
      <c r="C21" s="1" t="s">
        <v>54</v>
      </c>
      <c r="D21" s="7">
        <v>714</v>
      </c>
      <c r="E21" s="4">
        <v>1.65</v>
      </c>
      <c r="F21" s="4">
        <f t="shared" si="0"/>
        <v>1178.0999999999999</v>
      </c>
      <c r="G21" s="18">
        <v>0.23</v>
      </c>
      <c r="H21" s="4">
        <f t="shared" si="1"/>
        <v>270.96299999999997</v>
      </c>
      <c r="I21" s="4">
        <f t="shared" si="2"/>
        <v>1449.0629999999999</v>
      </c>
      <c r="J21" s="19">
        <f t="shared" si="3"/>
        <v>2.0294999999999996</v>
      </c>
      <c r="K21" s="9">
        <v>66</v>
      </c>
    </row>
    <row r="22" spans="1:11" ht="24.95" customHeight="1">
      <c r="A22" s="17" t="s">
        <v>42</v>
      </c>
      <c r="B22" s="20" t="s">
        <v>72</v>
      </c>
      <c r="C22" s="1" t="s">
        <v>54</v>
      </c>
      <c r="D22" s="7">
        <v>12</v>
      </c>
      <c r="E22" s="4">
        <v>4.5999999999999996</v>
      </c>
      <c r="F22" s="4">
        <f t="shared" si="0"/>
        <v>55.199999999999996</v>
      </c>
      <c r="G22" s="18">
        <v>0.23</v>
      </c>
      <c r="H22" s="4">
        <f t="shared" si="1"/>
        <v>12.696</v>
      </c>
      <c r="I22" s="4">
        <f t="shared" si="2"/>
        <v>67.896000000000001</v>
      </c>
      <c r="J22" s="19">
        <f t="shared" si="3"/>
        <v>5.6580000000000004</v>
      </c>
      <c r="K22" s="9">
        <v>2</v>
      </c>
    </row>
    <row r="23" spans="1:11" ht="24.95" customHeight="1">
      <c r="A23" s="17" t="s">
        <v>43</v>
      </c>
      <c r="B23" s="6" t="s">
        <v>64</v>
      </c>
      <c r="C23" s="1" t="s">
        <v>54</v>
      </c>
      <c r="D23" s="7">
        <v>100</v>
      </c>
      <c r="E23" s="4">
        <v>2.1</v>
      </c>
      <c r="F23" s="4">
        <f t="shared" si="0"/>
        <v>210</v>
      </c>
      <c r="G23" s="18">
        <v>0.23</v>
      </c>
      <c r="H23" s="4">
        <f t="shared" si="1"/>
        <v>48.300000000000004</v>
      </c>
      <c r="I23" s="4">
        <f t="shared" si="2"/>
        <v>258.3</v>
      </c>
      <c r="J23" s="19">
        <f t="shared" si="3"/>
        <v>2.5830000000000002</v>
      </c>
      <c r="K23" s="9">
        <v>33</v>
      </c>
    </row>
    <row r="24" spans="1:11" ht="24.95" customHeight="1">
      <c r="A24" s="17" t="s">
        <v>44</v>
      </c>
      <c r="B24" s="6" t="s">
        <v>94</v>
      </c>
      <c r="C24" s="1" t="s">
        <v>54</v>
      </c>
      <c r="D24" s="7">
        <v>6</v>
      </c>
      <c r="E24" s="4">
        <v>15</v>
      </c>
      <c r="F24" s="4">
        <f t="shared" si="0"/>
        <v>90</v>
      </c>
      <c r="G24" s="18">
        <v>0.23</v>
      </c>
      <c r="H24" s="4">
        <f t="shared" si="1"/>
        <v>20.7</v>
      </c>
      <c r="I24" s="4">
        <f t="shared" si="2"/>
        <v>110.7</v>
      </c>
      <c r="J24" s="19">
        <f t="shared" si="3"/>
        <v>18.45</v>
      </c>
    </row>
    <row r="25" spans="1:11" ht="24.95" customHeight="1">
      <c r="A25" s="17" t="s">
        <v>45</v>
      </c>
      <c r="B25" s="6" t="s">
        <v>36</v>
      </c>
      <c r="C25" s="1" t="s">
        <v>47</v>
      </c>
      <c r="D25" s="7">
        <v>245</v>
      </c>
      <c r="E25" s="4">
        <v>0.65</v>
      </c>
      <c r="F25" s="4">
        <f t="shared" si="0"/>
        <v>159.25</v>
      </c>
      <c r="G25" s="18">
        <v>0.23</v>
      </c>
      <c r="H25" s="4">
        <f t="shared" si="1"/>
        <v>36.627500000000005</v>
      </c>
      <c r="I25" s="4">
        <f t="shared" si="2"/>
        <v>195.8775</v>
      </c>
      <c r="J25" s="19">
        <f t="shared" si="3"/>
        <v>0.79949999999999999</v>
      </c>
      <c r="K25" s="9">
        <v>2</v>
      </c>
    </row>
    <row r="26" spans="1:11" ht="24.95" customHeight="1">
      <c r="A26" s="17" t="s">
        <v>46</v>
      </c>
      <c r="B26" s="6" t="s">
        <v>37</v>
      </c>
      <c r="C26" s="1" t="s">
        <v>47</v>
      </c>
      <c r="D26" s="7">
        <v>765</v>
      </c>
      <c r="E26" s="4">
        <v>1</v>
      </c>
      <c r="F26" s="4">
        <f t="shared" si="0"/>
        <v>765</v>
      </c>
      <c r="G26" s="18">
        <v>0.23</v>
      </c>
      <c r="H26" s="4">
        <f t="shared" si="1"/>
        <v>175.95000000000002</v>
      </c>
      <c r="I26" s="4">
        <f t="shared" si="2"/>
        <v>940.95</v>
      </c>
      <c r="J26" s="19">
        <f t="shared" si="3"/>
        <v>1.23</v>
      </c>
      <c r="K26" s="9">
        <v>25</v>
      </c>
    </row>
    <row r="27" spans="1:11" ht="24.95" customHeight="1">
      <c r="A27" s="17" t="s">
        <v>50</v>
      </c>
      <c r="B27" s="6" t="s">
        <v>66</v>
      </c>
      <c r="C27" s="1" t="s">
        <v>47</v>
      </c>
      <c r="D27" s="7">
        <v>9</v>
      </c>
      <c r="E27" s="4">
        <v>10</v>
      </c>
      <c r="F27" s="4">
        <f t="shared" si="0"/>
        <v>90</v>
      </c>
      <c r="G27" s="18">
        <v>0.23</v>
      </c>
      <c r="H27" s="4">
        <f t="shared" si="1"/>
        <v>20.7</v>
      </c>
      <c r="I27" s="4">
        <f t="shared" si="2"/>
        <v>110.7</v>
      </c>
      <c r="J27" s="19">
        <f t="shared" si="3"/>
        <v>12.3</v>
      </c>
      <c r="K27" s="9">
        <v>2</v>
      </c>
    </row>
    <row r="28" spans="1:11" ht="24.95" customHeight="1">
      <c r="A28" s="17" t="s">
        <v>51</v>
      </c>
      <c r="B28" s="6" t="s">
        <v>67</v>
      </c>
      <c r="C28" s="1" t="s">
        <v>47</v>
      </c>
      <c r="D28" s="7">
        <v>26</v>
      </c>
      <c r="E28" s="4">
        <v>2.6</v>
      </c>
      <c r="F28" s="4">
        <f t="shared" si="0"/>
        <v>67.600000000000009</v>
      </c>
      <c r="G28" s="18">
        <v>0.23</v>
      </c>
      <c r="H28" s="4">
        <f t="shared" si="1"/>
        <v>15.548000000000002</v>
      </c>
      <c r="I28" s="4">
        <f t="shared" si="2"/>
        <v>83.14800000000001</v>
      </c>
      <c r="J28" s="19">
        <f t="shared" si="3"/>
        <v>3.1980000000000004</v>
      </c>
      <c r="K28" s="9">
        <v>4</v>
      </c>
    </row>
    <row r="29" spans="1:11" ht="24.95" customHeight="1" thickBot="1">
      <c r="A29" s="21" t="s">
        <v>74</v>
      </c>
      <c r="B29" s="22" t="s">
        <v>75</v>
      </c>
      <c r="C29" s="2" t="s">
        <v>47</v>
      </c>
      <c r="D29" s="8">
        <v>6</v>
      </c>
      <c r="E29" s="5">
        <v>2.6</v>
      </c>
      <c r="F29" s="5">
        <f t="shared" si="0"/>
        <v>15.600000000000001</v>
      </c>
      <c r="G29" s="23">
        <v>0.23</v>
      </c>
      <c r="H29" s="5">
        <f t="shared" si="1"/>
        <v>3.5880000000000005</v>
      </c>
      <c r="I29" s="5">
        <f t="shared" si="2"/>
        <v>19.188000000000002</v>
      </c>
      <c r="J29" s="24">
        <f t="shared" si="3"/>
        <v>3.1980000000000004</v>
      </c>
    </row>
    <row r="30" spans="1:11" ht="32.25" customHeight="1">
      <c r="A30" s="46"/>
      <c r="B30" s="47"/>
      <c r="C30" s="46"/>
      <c r="D30" s="61"/>
      <c r="E30" s="29"/>
      <c r="F30" s="29"/>
      <c r="G30" s="62"/>
      <c r="H30" s="29"/>
      <c r="I30" s="29"/>
      <c r="J30" s="29"/>
    </row>
    <row r="31" spans="1:11" ht="16.5" customHeight="1" thickBot="1">
      <c r="B31" s="25"/>
      <c r="F31" s="58">
        <f>SUM(F6:F29)</f>
        <v>17682.150000000001</v>
      </c>
      <c r="G31" s="58"/>
      <c r="H31" s="84">
        <f>SUM(H6:H29)</f>
        <v>4066.8944999999999</v>
      </c>
      <c r="I31" s="59">
        <f>SUM(I6:I29)</f>
        <v>21749.0445</v>
      </c>
      <c r="J31" s="10"/>
    </row>
    <row r="32" spans="1:11" ht="16.5" customHeight="1">
      <c r="B32" s="66" t="s">
        <v>99</v>
      </c>
      <c r="C32" s="67"/>
      <c r="D32" s="67"/>
      <c r="E32" s="81">
        <v>1.23E-2</v>
      </c>
      <c r="F32" s="68">
        <f>F31*E32</f>
        <v>217.49044500000002</v>
      </c>
      <c r="G32" s="69"/>
      <c r="H32" s="67"/>
      <c r="I32" s="70"/>
      <c r="J32" s="10"/>
    </row>
    <row r="33" spans="1:11" ht="17.25" customHeight="1">
      <c r="B33" s="71" t="s">
        <v>97</v>
      </c>
      <c r="C33" s="10"/>
      <c r="D33" s="10"/>
      <c r="E33" s="63"/>
      <c r="F33" s="64">
        <f>F31+F32</f>
        <v>17899.640445000001</v>
      </c>
      <c r="G33" s="65"/>
      <c r="H33" s="10"/>
      <c r="I33" s="72"/>
      <c r="J33" s="10"/>
    </row>
    <row r="34" spans="1:11" ht="16.5" customHeight="1" thickBot="1">
      <c r="B34" s="73" t="s">
        <v>98</v>
      </c>
      <c r="C34" s="74"/>
      <c r="D34" s="74"/>
      <c r="E34" s="74"/>
      <c r="F34" s="75">
        <f>F33/4.1749</f>
        <v>4287.4417219574125</v>
      </c>
      <c r="G34" s="76"/>
      <c r="H34" s="74"/>
      <c r="I34" s="77"/>
      <c r="J34" s="78"/>
    </row>
    <row r="35" spans="1:11" ht="16.5" customHeight="1">
      <c r="B35" s="25"/>
      <c r="E35" s="155"/>
      <c r="F35" s="155"/>
      <c r="G35" s="155"/>
      <c r="H35" s="155"/>
      <c r="I35" s="155"/>
      <c r="J35" s="155"/>
    </row>
    <row r="36" spans="1:11" ht="53.25" customHeight="1">
      <c r="B36" s="25"/>
      <c r="E36" s="79"/>
      <c r="F36" s="79"/>
      <c r="G36" s="79"/>
      <c r="H36" s="79"/>
      <c r="I36" s="79"/>
      <c r="J36" s="79"/>
    </row>
    <row r="37" spans="1:11" ht="69.75" customHeight="1">
      <c r="B37" s="136" t="s">
        <v>104</v>
      </c>
      <c r="C37" s="137"/>
      <c r="F37" s="133"/>
      <c r="G37" s="134"/>
      <c r="H37" s="134"/>
      <c r="I37" s="134"/>
      <c r="J37" s="135"/>
    </row>
    <row r="38" spans="1:11" ht="18" customHeight="1">
      <c r="F38" s="154" t="s">
        <v>103</v>
      </c>
      <c r="G38" s="154"/>
      <c r="H38" s="154"/>
      <c r="I38" s="154"/>
      <c r="J38" s="154"/>
    </row>
    <row r="39" spans="1:11" ht="36.75" customHeight="1" thickBot="1">
      <c r="B39" s="152" t="s">
        <v>106</v>
      </c>
      <c r="C39" s="153"/>
      <c r="D39" s="138"/>
      <c r="E39" s="138"/>
      <c r="F39" s="60"/>
      <c r="G39" s="60"/>
      <c r="H39" s="138" t="s">
        <v>107</v>
      </c>
      <c r="I39" s="138"/>
      <c r="J39" s="138"/>
    </row>
    <row r="40" spans="1:11" ht="31.5">
      <c r="A40" s="11" t="s">
        <v>16</v>
      </c>
      <c r="B40" s="12" t="s">
        <v>17</v>
      </c>
      <c r="C40" s="12" t="s">
        <v>18</v>
      </c>
      <c r="D40" s="12" t="s">
        <v>19</v>
      </c>
      <c r="E40" s="12" t="s">
        <v>20</v>
      </c>
      <c r="F40" s="12" t="s">
        <v>21</v>
      </c>
      <c r="G40" s="32" t="s">
        <v>22</v>
      </c>
      <c r="H40" s="12" t="s">
        <v>23</v>
      </c>
      <c r="I40" s="13" t="s">
        <v>24</v>
      </c>
      <c r="J40" s="52" t="s">
        <v>25</v>
      </c>
    </row>
    <row r="41" spans="1:11">
      <c r="A41" s="14" t="s">
        <v>26</v>
      </c>
      <c r="B41" s="15" t="s">
        <v>27</v>
      </c>
      <c r="C41" s="15" t="s">
        <v>28</v>
      </c>
      <c r="D41" s="15" t="s">
        <v>29</v>
      </c>
      <c r="E41" s="15" t="s">
        <v>30</v>
      </c>
      <c r="F41" s="15" t="s">
        <v>31</v>
      </c>
      <c r="G41" s="33" t="s">
        <v>32</v>
      </c>
      <c r="H41" s="15" t="s">
        <v>33</v>
      </c>
      <c r="I41" s="16" t="s">
        <v>34</v>
      </c>
      <c r="J41" s="53" t="s">
        <v>35</v>
      </c>
    </row>
    <row r="42" spans="1:11" ht="26.25" thickBot="1">
      <c r="A42" s="21" t="s">
        <v>1</v>
      </c>
      <c r="B42" s="36" t="s">
        <v>109</v>
      </c>
      <c r="C42" s="2" t="s">
        <v>54</v>
      </c>
      <c r="D42" s="8">
        <v>1705</v>
      </c>
      <c r="E42" s="5">
        <v>8.9499999999999993</v>
      </c>
      <c r="F42" s="5">
        <f>D42*E42</f>
        <v>15259.749999999998</v>
      </c>
      <c r="G42" s="23">
        <v>0.08</v>
      </c>
      <c r="H42" s="5">
        <f>F42*G42</f>
        <v>1220.78</v>
      </c>
      <c r="I42" s="82">
        <f t="shared" ref="I42" si="4">(D42*E42)*G42+PRODUCT(D42:E42)</f>
        <v>16480.53</v>
      </c>
      <c r="J42" s="83">
        <f>I42/D42</f>
        <v>9.6659999999999986</v>
      </c>
      <c r="K42" s="9" t="s">
        <v>96</v>
      </c>
    </row>
    <row r="43" spans="1:11">
      <c r="B43" s="25"/>
      <c r="D43" s="50"/>
    </row>
    <row r="44" spans="1:11">
      <c r="B44" s="25"/>
    </row>
    <row r="45" spans="1:11" ht="13.5" thickBot="1">
      <c r="B45" s="25"/>
      <c r="F45" s="51">
        <f>SUM(F42:F42)</f>
        <v>15259.749999999998</v>
      </c>
      <c r="G45" s="43"/>
      <c r="H45" s="56">
        <f>SUM(H42:H42)</f>
        <v>1220.78</v>
      </c>
      <c r="I45" s="51">
        <f>SUM(I42:I42)</f>
        <v>16480.53</v>
      </c>
    </row>
    <row r="46" spans="1:11">
      <c r="B46" s="66" t="s">
        <v>99</v>
      </c>
      <c r="C46" s="67"/>
      <c r="D46" s="67"/>
      <c r="E46" s="81">
        <v>1.23E-2</v>
      </c>
      <c r="F46" s="68">
        <f>F45*E46</f>
        <v>187.69492499999998</v>
      </c>
      <c r="G46" s="69"/>
      <c r="H46" s="67"/>
      <c r="I46" s="70"/>
    </row>
    <row r="47" spans="1:11">
      <c r="B47" s="71" t="s">
        <v>97</v>
      </c>
      <c r="C47" s="10"/>
      <c r="D47" s="10"/>
      <c r="E47" s="63"/>
      <c r="F47" s="64">
        <f>F45+F46</f>
        <v>15447.444924999998</v>
      </c>
      <c r="G47" s="65"/>
      <c r="H47" s="10"/>
      <c r="I47" s="72"/>
    </row>
    <row r="48" spans="1:11" ht="13.5" thickBot="1">
      <c r="B48" s="73" t="s">
        <v>98</v>
      </c>
      <c r="C48" s="74"/>
      <c r="D48" s="74"/>
      <c r="E48" s="74"/>
      <c r="F48" s="75">
        <f>F47/4.1749</f>
        <v>3700.0754329445012</v>
      </c>
      <c r="G48" s="76"/>
      <c r="H48" s="74"/>
      <c r="I48" s="77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  <row r="75" spans="2:2">
      <c r="B75" s="25"/>
    </row>
    <row r="76" spans="2:2">
      <c r="B76" s="25"/>
    </row>
    <row r="77" spans="2:2">
      <c r="B77" s="25"/>
    </row>
    <row r="78" spans="2:2">
      <c r="B78" s="25"/>
    </row>
    <row r="79" spans="2:2">
      <c r="B79" s="25"/>
    </row>
    <row r="80" spans="2:2">
      <c r="B80" s="25"/>
    </row>
    <row r="81" spans="2:2">
      <c r="B81" s="25"/>
    </row>
    <row r="82" spans="2:2">
      <c r="B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  <row r="95" spans="2:2">
      <c r="B95" s="25"/>
    </row>
    <row r="96" spans="2:2">
      <c r="B96" s="25"/>
    </row>
    <row r="97" spans="2:2">
      <c r="B97" s="25"/>
    </row>
    <row r="98" spans="2:2">
      <c r="B98" s="25"/>
    </row>
    <row r="99" spans="2:2">
      <c r="B99" s="25"/>
    </row>
    <row r="100" spans="2:2">
      <c r="B100" s="25"/>
    </row>
    <row r="101" spans="2:2">
      <c r="B101" s="25"/>
    </row>
    <row r="102" spans="2:2">
      <c r="B102" s="25"/>
    </row>
    <row r="103" spans="2:2">
      <c r="B103" s="25"/>
    </row>
    <row r="104" spans="2:2">
      <c r="B104" s="25"/>
    </row>
    <row r="105" spans="2:2">
      <c r="B105" s="25"/>
    </row>
    <row r="106" spans="2:2">
      <c r="B106" s="25"/>
    </row>
    <row r="107" spans="2:2">
      <c r="B107" s="25"/>
    </row>
    <row r="108" spans="2:2">
      <c r="B108" s="25"/>
    </row>
    <row r="109" spans="2:2">
      <c r="B109" s="25"/>
    </row>
    <row r="110" spans="2:2">
      <c r="B110" s="25"/>
    </row>
    <row r="111" spans="2:2">
      <c r="B111" s="25"/>
    </row>
    <row r="112" spans="2:2">
      <c r="B112" s="25"/>
    </row>
    <row r="113" spans="2:2">
      <c r="B113" s="25"/>
    </row>
    <row r="114" spans="2:2">
      <c r="B114" s="25"/>
    </row>
    <row r="115" spans="2:2">
      <c r="B115" s="25"/>
    </row>
    <row r="116" spans="2:2">
      <c r="B116" s="25"/>
    </row>
    <row r="117" spans="2:2">
      <c r="B117" s="25"/>
    </row>
    <row r="118" spans="2:2">
      <c r="B118" s="25"/>
    </row>
    <row r="119" spans="2:2">
      <c r="B119" s="25"/>
    </row>
    <row r="120" spans="2:2">
      <c r="B120" s="25"/>
    </row>
    <row r="121" spans="2:2">
      <c r="B121" s="25"/>
    </row>
    <row r="122" spans="2:2">
      <c r="B122" s="25"/>
    </row>
  </sheetData>
  <mergeCells count="13">
    <mergeCell ref="F1:J1"/>
    <mergeCell ref="B3:C3"/>
    <mergeCell ref="D3:E3"/>
    <mergeCell ref="H3:J3"/>
    <mergeCell ref="E35:J35"/>
    <mergeCell ref="B1:C1"/>
    <mergeCell ref="F37:J37"/>
    <mergeCell ref="B39:C39"/>
    <mergeCell ref="D39:E39"/>
    <mergeCell ref="H39:J39"/>
    <mergeCell ref="F2:J2"/>
    <mergeCell ref="B37:C37"/>
    <mergeCell ref="F38:J38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  <headerFooter alignWithMargins="0"/>
  <rowBreaks count="2" manualBreakCount="2">
    <brk id="15" max="10" man="1"/>
    <brk id="35" max="10" man="1"/>
  </rowBreaks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18"/>
  <sheetViews>
    <sheetView zoomScaleNormal="100" workbookViewId="0">
      <selection activeCell="I6" sqref="I6"/>
    </sheetView>
  </sheetViews>
  <sheetFormatPr defaultRowHeight="12.75"/>
  <cols>
    <col min="1" max="1" width="4" style="9" customWidth="1"/>
    <col min="2" max="2" width="59.42578125" style="10" customWidth="1"/>
    <col min="3" max="3" width="5.140625" style="9" customWidth="1"/>
    <col min="4" max="4" width="10.140625" style="9" bestFit="1" customWidth="1"/>
    <col min="5" max="5" width="9.28515625" style="9" bestFit="1" customWidth="1"/>
    <col min="6" max="6" width="13.85546875" style="9" bestFit="1" customWidth="1"/>
    <col min="7" max="7" width="8.42578125" style="9" customWidth="1"/>
    <col min="8" max="8" width="10.140625" style="9" bestFit="1" customWidth="1"/>
    <col min="9" max="9" width="11.42578125" style="9" customWidth="1"/>
    <col min="10" max="10" width="9.28515625" style="9" bestFit="1" customWidth="1"/>
    <col min="11" max="11" width="8" style="9" customWidth="1"/>
    <col min="12" max="12" width="9.140625" style="9"/>
    <col min="13" max="13" width="9.28515625" style="9" bestFit="1" customWidth="1"/>
    <col min="14" max="16384" width="9.140625" style="9"/>
  </cols>
  <sheetData>
    <row r="1" spans="1:11" ht="52.5" customHeight="1">
      <c r="B1" s="136" t="s">
        <v>104</v>
      </c>
      <c r="C1" s="137"/>
      <c r="F1" s="133"/>
      <c r="G1" s="134"/>
      <c r="H1" s="134"/>
      <c r="I1" s="134"/>
      <c r="J1" s="135"/>
    </row>
    <row r="2" spans="1:11" ht="18" customHeight="1">
      <c r="F2" s="154" t="s">
        <v>103</v>
      </c>
      <c r="G2" s="154"/>
      <c r="H2" s="154"/>
      <c r="I2" s="154"/>
      <c r="J2" s="154"/>
    </row>
    <row r="3" spans="1:11" ht="21.75" customHeight="1" thickBot="1">
      <c r="B3" s="152" t="s">
        <v>105</v>
      </c>
      <c r="C3" s="153"/>
      <c r="D3" s="138"/>
      <c r="E3" s="138"/>
      <c r="F3" s="60"/>
      <c r="G3" s="60"/>
      <c r="H3" s="138" t="s">
        <v>87</v>
      </c>
      <c r="I3" s="138"/>
      <c r="J3" s="138"/>
    </row>
    <row r="4" spans="1:11" ht="31.5">
      <c r="A4" s="11" t="s">
        <v>16</v>
      </c>
      <c r="B4" s="12" t="s">
        <v>17</v>
      </c>
      <c r="C4" s="12" t="s">
        <v>18</v>
      </c>
      <c r="D4" s="12" t="s">
        <v>73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3" t="s">
        <v>25</v>
      </c>
      <c r="K4" s="80"/>
    </row>
    <row r="5" spans="1:11">
      <c r="A5" s="14" t="s">
        <v>26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31</v>
      </c>
      <c r="G5" s="15" t="s">
        <v>32</v>
      </c>
      <c r="H5" s="15" t="s">
        <v>110</v>
      </c>
      <c r="I5" s="15" t="s">
        <v>34</v>
      </c>
      <c r="J5" s="16" t="s">
        <v>35</v>
      </c>
    </row>
    <row r="6" spans="1:11" ht="36" customHeight="1">
      <c r="A6" s="17" t="s">
        <v>1</v>
      </c>
      <c r="B6" s="6" t="s">
        <v>52</v>
      </c>
      <c r="C6" s="1" t="s">
        <v>47</v>
      </c>
      <c r="D6" s="7">
        <v>440</v>
      </c>
      <c r="E6" s="4"/>
      <c r="F6" s="4"/>
      <c r="G6" s="18"/>
      <c r="H6" s="4"/>
      <c r="I6" s="4"/>
      <c r="J6" s="19"/>
    </row>
    <row r="7" spans="1:11" ht="38.25" customHeight="1">
      <c r="A7" s="17" t="s">
        <v>2</v>
      </c>
      <c r="B7" s="6" t="s">
        <v>100</v>
      </c>
      <c r="C7" s="1" t="s">
        <v>47</v>
      </c>
      <c r="D7" s="7">
        <v>680</v>
      </c>
      <c r="E7" s="4"/>
      <c r="F7" s="4"/>
      <c r="G7" s="18"/>
      <c r="H7" s="4"/>
      <c r="I7" s="4"/>
      <c r="J7" s="19"/>
    </row>
    <row r="8" spans="1:11" ht="24" customHeight="1">
      <c r="A8" s="17" t="s">
        <v>3</v>
      </c>
      <c r="B8" s="6" t="s">
        <v>90</v>
      </c>
      <c r="C8" s="1" t="s">
        <v>47</v>
      </c>
      <c r="D8" s="7">
        <v>46</v>
      </c>
      <c r="E8" s="4"/>
      <c r="F8" s="4"/>
      <c r="G8" s="18"/>
      <c r="H8" s="4"/>
      <c r="I8" s="4"/>
      <c r="J8" s="19"/>
    </row>
    <row r="9" spans="1:11" ht="37.5" customHeight="1">
      <c r="A9" s="17" t="s">
        <v>4</v>
      </c>
      <c r="B9" s="6" t="s">
        <v>101</v>
      </c>
      <c r="C9" s="1" t="s">
        <v>47</v>
      </c>
      <c r="D9" s="7">
        <v>18</v>
      </c>
      <c r="E9" s="4"/>
      <c r="F9" s="4"/>
      <c r="G9" s="18"/>
      <c r="H9" s="4"/>
      <c r="I9" s="4"/>
      <c r="J9" s="19"/>
    </row>
    <row r="10" spans="1:11" ht="40.5" customHeight="1">
      <c r="A10" s="17" t="s">
        <v>5</v>
      </c>
      <c r="B10" s="3" t="s">
        <v>15</v>
      </c>
      <c r="C10" s="1" t="s">
        <v>47</v>
      </c>
      <c r="D10" s="7">
        <v>658</v>
      </c>
      <c r="E10" s="4"/>
      <c r="F10" s="4"/>
      <c r="G10" s="18"/>
      <c r="H10" s="4"/>
      <c r="I10" s="4"/>
      <c r="J10" s="19"/>
    </row>
    <row r="11" spans="1:11" ht="27.75" customHeight="1">
      <c r="A11" s="17" t="s">
        <v>6</v>
      </c>
      <c r="B11" s="6" t="s">
        <v>56</v>
      </c>
      <c r="C11" s="1" t="s">
        <v>47</v>
      </c>
      <c r="D11" s="7">
        <v>3206</v>
      </c>
      <c r="E11" s="4"/>
      <c r="F11" s="4"/>
      <c r="G11" s="18"/>
      <c r="H11" s="4"/>
      <c r="I11" s="4"/>
      <c r="J11" s="19"/>
    </row>
    <row r="12" spans="1:11" ht="57" customHeight="1">
      <c r="A12" s="17" t="s">
        <v>7</v>
      </c>
      <c r="B12" s="3" t="s">
        <v>55</v>
      </c>
      <c r="C12" s="1" t="s">
        <v>47</v>
      </c>
      <c r="D12" s="7">
        <v>2062</v>
      </c>
      <c r="E12" s="4"/>
      <c r="F12" s="4"/>
      <c r="G12" s="18"/>
      <c r="H12" s="4"/>
      <c r="I12" s="4"/>
      <c r="J12" s="19"/>
    </row>
    <row r="13" spans="1:11" ht="30" customHeight="1">
      <c r="A13" s="17" t="s">
        <v>8</v>
      </c>
      <c r="B13" s="6" t="s">
        <v>91</v>
      </c>
      <c r="C13" s="1" t="s">
        <v>54</v>
      </c>
      <c r="D13" s="7">
        <v>288</v>
      </c>
      <c r="E13" s="4"/>
      <c r="F13" s="4"/>
      <c r="G13" s="18"/>
      <c r="H13" s="4"/>
      <c r="I13" s="4"/>
      <c r="J13" s="19"/>
    </row>
    <row r="14" spans="1:11" ht="27.75" customHeight="1">
      <c r="A14" s="17" t="s">
        <v>9</v>
      </c>
      <c r="B14" s="3" t="s">
        <v>59</v>
      </c>
      <c r="C14" s="1" t="s">
        <v>47</v>
      </c>
      <c r="D14" s="7">
        <v>11</v>
      </c>
      <c r="E14" s="4"/>
      <c r="F14" s="4"/>
      <c r="G14" s="18"/>
      <c r="H14" s="4"/>
      <c r="I14" s="4"/>
      <c r="J14" s="19"/>
    </row>
    <row r="15" spans="1:11" ht="27" customHeight="1">
      <c r="A15" s="17" t="s">
        <v>10</v>
      </c>
      <c r="B15" s="3" t="s">
        <v>102</v>
      </c>
      <c r="C15" s="1" t="s">
        <v>47</v>
      </c>
      <c r="D15" s="7">
        <v>16</v>
      </c>
      <c r="E15" s="4"/>
      <c r="F15" s="4"/>
      <c r="G15" s="18"/>
      <c r="H15" s="4"/>
      <c r="I15" s="4"/>
      <c r="J15" s="19"/>
    </row>
    <row r="16" spans="1:11" ht="27.75" customHeight="1">
      <c r="A16" s="17" t="s">
        <v>11</v>
      </c>
      <c r="B16" s="6" t="s">
        <v>0</v>
      </c>
      <c r="C16" s="1" t="s">
        <v>54</v>
      </c>
      <c r="D16" s="7">
        <v>254</v>
      </c>
      <c r="E16" s="4"/>
      <c r="F16" s="4"/>
      <c r="G16" s="18"/>
      <c r="H16" s="4"/>
      <c r="I16" s="4"/>
      <c r="J16" s="19"/>
    </row>
    <row r="17" spans="1:10" ht="27.75" customHeight="1">
      <c r="A17" s="17" t="s">
        <v>12</v>
      </c>
      <c r="B17" s="6" t="s">
        <v>93</v>
      </c>
      <c r="C17" s="1" t="s">
        <v>47</v>
      </c>
      <c r="D17" s="7">
        <v>4</v>
      </c>
      <c r="E17" s="4"/>
      <c r="F17" s="4"/>
      <c r="G17" s="18"/>
      <c r="H17" s="4"/>
      <c r="I17" s="4"/>
      <c r="J17" s="19"/>
    </row>
    <row r="18" spans="1:10" ht="30" customHeight="1">
      <c r="A18" s="17" t="s">
        <v>13</v>
      </c>
      <c r="B18" s="3" t="s">
        <v>92</v>
      </c>
      <c r="C18" s="1" t="s">
        <v>47</v>
      </c>
      <c r="D18" s="7">
        <v>4</v>
      </c>
      <c r="E18" s="4"/>
      <c r="F18" s="4"/>
      <c r="G18" s="18"/>
      <c r="H18" s="4"/>
      <c r="I18" s="4"/>
      <c r="J18" s="19"/>
    </row>
    <row r="19" spans="1:10" ht="24.95" customHeight="1">
      <c r="A19" s="17" t="s">
        <v>14</v>
      </c>
      <c r="B19" s="6" t="s">
        <v>49</v>
      </c>
      <c r="C19" s="1" t="s">
        <v>54</v>
      </c>
      <c r="D19" s="7">
        <v>862</v>
      </c>
      <c r="E19" s="4"/>
      <c r="F19" s="4"/>
      <c r="G19" s="18"/>
      <c r="H19" s="4"/>
      <c r="I19" s="4"/>
      <c r="J19" s="19"/>
    </row>
    <row r="20" spans="1:10" ht="24.95" customHeight="1">
      <c r="A20" s="17" t="s">
        <v>40</v>
      </c>
      <c r="B20" s="6" t="s">
        <v>65</v>
      </c>
      <c r="C20" s="1" t="s">
        <v>54</v>
      </c>
      <c r="D20" s="7">
        <v>776</v>
      </c>
      <c r="E20" s="4"/>
      <c r="F20" s="4"/>
      <c r="G20" s="18"/>
      <c r="H20" s="4"/>
      <c r="I20" s="4"/>
      <c r="J20" s="19"/>
    </row>
    <row r="21" spans="1:10" ht="24.95" customHeight="1">
      <c r="A21" s="17" t="s">
        <v>41</v>
      </c>
      <c r="B21" s="6" t="s">
        <v>48</v>
      </c>
      <c r="C21" s="1" t="s">
        <v>54</v>
      </c>
      <c r="D21" s="7">
        <v>714</v>
      </c>
      <c r="E21" s="4"/>
      <c r="F21" s="4"/>
      <c r="G21" s="18"/>
      <c r="H21" s="4"/>
      <c r="I21" s="4"/>
      <c r="J21" s="19"/>
    </row>
    <row r="22" spans="1:10" ht="24.95" customHeight="1">
      <c r="A22" s="17" t="s">
        <v>42</v>
      </c>
      <c r="B22" s="20" t="s">
        <v>72</v>
      </c>
      <c r="C22" s="1" t="s">
        <v>54</v>
      </c>
      <c r="D22" s="7">
        <v>12</v>
      </c>
      <c r="E22" s="4"/>
      <c r="F22" s="4"/>
      <c r="G22" s="18"/>
      <c r="H22" s="4"/>
      <c r="I22" s="4"/>
      <c r="J22" s="19"/>
    </row>
    <row r="23" spans="1:10" ht="24.95" customHeight="1">
      <c r="A23" s="17" t="s">
        <v>43</v>
      </c>
      <c r="B23" s="6" t="s">
        <v>64</v>
      </c>
      <c r="C23" s="1" t="s">
        <v>54</v>
      </c>
      <c r="D23" s="7">
        <v>100</v>
      </c>
      <c r="E23" s="4"/>
      <c r="F23" s="4"/>
      <c r="G23" s="18"/>
      <c r="H23" s="4"/>
      <c r="I23" s="4"/>
      <c r="J23" s="19"/>
    </row>
    <row r="24" spans="1:10" ht="24.95" customHeight="1">
      <c r="A24" s="17" t="s">
        <v>44</v>
      </c>
      <c r="B24" s="6" t="s">
        <v>94</v>
      </c>
      <c r="C24" s="1" t="s">
        <v>54</v>
      </c>
      <c r="D24" s="7">
        <v>6</v>
      </c>
      <c r="E24" s="4"/>
      <c r="F24" s="4"/>
      <c r="G24" s="18"/>
      <c r="H24" s="4"/>
      <c r="I24" s="4"/>
      <c r="J24" s="19"/>
    </row>
    <row r="25" spans="1:10" ht="24.95" customHeight="1">
      <c r="A25" s="17" t="s">
        <v>45</v>
      </c>
      <c r="B25" s="6" t="s">
        <v>36</v>
      </c>
      <c r="C25" s="1" t="s">
        <v>47</v>
      </c>
      <c r="D25" s="7">
        <v>245</v>
      </c>
      <c r="E25" s="4"/>
      <c r="F25" s="4"/>
      <c r="G25" s="18"/>
      <c r="H25" s="4"/>
      <c r="I25" s="4"/>
      <c r="J25" s="19"/>
    </row>
    <row r="26" spans="1:10" ht="24.95" customHeight="1">
      <c r="A26" s="17" t="s">
        <v>46</v>
      </c>
      <c r="B26" s="6" t="s">
        <v>37</v>
      </c>
      <c r="C26" s="1" t="s">
        <v>47</v>
      </c>
      <c r="D26" s="7">
        <v>765</v>
      </c>
      <c r="E26" s="4"/>
      <c r="F26" s="4"/>
      <c r="G26" s="18"/>
      <c r="H26" s="4"/>
      <c r="I26" s="4"/>
      <c r="J26" s="19"/>
    </row>
    <row r="27" spans="1:10" ht="24.95" customHeight="1">
      <c r="A27" s="17" t="s">
        <v>50</v>
      </c>
      <c r="B27" s="6" t="s">
        <v>66</v>
      </c>
      <c r="C27" s="1" t="s">
        <v>47</v>
      </c>
      <c r="D27" s="7">
        <v>9</v>
      </c>
      <c r="E27" s="4"/>
      <c r="F27" s="4"/>
      <c r="G27" s="18"/>
      <c r="H27" s="4"/>
      <c r="I27" s="4"/>
      <c r="J27" s="19"/>
    </row>
    <row r="28" spans="1:10" ht="24.95" customHeight="1">
      <c r="A28" s="17" t="s">
        <v>51</v>
      </c>
      <c r="B28" s="6" t="s">
        <v>67</v>
      </c>
      <c r="C28" s="1" t="s">
        <v>47</v>
      </c>
      <c r="D28" s="7">
        <v>26</v>
      </c>
      <c r="E28" s="4"/>
      <c r="F28" s="4"/>
      <c r="G28" s="18"/>
      <c r="H28" s="4"/>
      <c r="I28" s="4"/>
      <c r="J28" s="19"/>
    </row>
    <row r="29" spans="1:10" ht="24.95" customHeight="1" thickBot="1">
      <c r="A29" s="21" t="s">
        <v>74</v>
      </c>
      <c r="B29" s="22" t="s">
        <v>75</v>
      </c>
      <c r="C29" s="2" t="s">
        <v>47</v>
      </c>
      <c r="D29" s="8">
        <v>6</v>
      </c>
      <c r="E29" s="5"/>
      <c r="F29" s="5"/>
      <c r="G29" s="23"/>
      <c r="H29" s="5"/>
      <c r="I29" s="5"/>
      <c r="J29" s="24"/>
    </row>
    <row r="30" spans="1:10" ht="32.25" customHeight="1">
      <c r="A30" s="46"/>
      <c r="B30" s="47"/>
      <c r="C30" s="46"/>
      <c r="D30" s="61"/>
      <c r="E30" s="29"/>
      <c r="F30" s="29"/>
      <c r="G30" s="62"/>
      <c r="H30" s="29"/>
      <c r="I30" s="29"/>
      <c r="J30" s="29"/>
    </row>
    <row r="31" spans="1:10" ht="31.5" customHeight="1">
      <c r="B31" s="25"/>
      <c r="F31" s="58"/>
      <c r="G31" s="58"/>
      <c r="H31" s="84"/>
      <c r="I31" s="86"/>
      <c r="J31" s="10"/>
    </row>
    <row r="32" spans="1:10" ht="25.5" customHeight="1">
      <c r="B32" s="156" t="s">
        <v>108</v>
      </c>
      <c r="C32" s="157"/>
      <c r="D32" s="157"/>
      <c r="E32" s="157"/>
      <c r="F32" s="157"/>
      <c r="G32" s="157"/>
      <c r="H32" s="157"/>
      <c r="I32" s="157"/>
      <c r="J32" s="157"/>
    </row>
    <row r="33" spans="1:10" ht="24" customHeight="1">
      <c r="B33" s="25"/>
      <c r="E33" s="155"/>
      <c r="F33" s="155"/>
      <c r="G33" s="155"/>
      <c r="H33" s="155"/>
      <c r="I33" s="155"/>
      <c r="J33" s="155"/>
    </row>
    <row r="34" spans="1:10" ht="53.25" customHeight="1">
      <c r="B34" s="25"/>
      <c r="E34" s="85"/>
      <c r="F34" s="85"/>
      <c r="G34" s="85"/>
      <c r="H34" s="85"/>
      <c r="I34" s="85"/>
      <c r="J34" s="85"/>
    </row>
    <row r="35" spans="1:10" ht="69.75" customHeight="1">
      <c r="B35" s="136" t="s">
        <v>104</v>
      </c>
      <c r="C35" s="137"/>
      <c r="F35" s="133"/>
      <c r="G35" s="134"/>
      <c r="H35" s="134"/>
      <c r="I35" s="134"/>
      <c r="J35" s="135"/>
    </row>
    <row r="36" spans="1:10" ht="18" customHeight="1">
      <c r="F36" s="154" t="s">
        <v>103</v>
      </c>
      <c r="G36" s="154"/>
      <c r="H36" s="154"/>
      <c r="I36" s="154"/>
      <c r="J36" s="154"/>
    </row>
    <row r="37" spans="1:10" ht="36.75" customHeight="1" thickBot="1">
      <c r="B37" s="152" t="s">
        <v>106</v>
      </c>
      <c r="C37" s="153"/>
      <c r="D37" s="138"/>
      <c r="E37" s="138"/>
      <c r="F37" s="60"/>
      <c r="G37" s="60"/>
      <c r="H37" s="138" t="s">
        <v>87</v>
      </c>
      <c r="I37" s="138"/>
      <c r="J37" s="138"/>
    </row>
    <row r="38" spans="1:10" ht="31.5">
      <c r="A38" s="11" t="s">
        <v>16</v>
      </c>
      <c r="B38" s="12" t="s">
        <v>17</v>
      </c>
      <c r="C38" s="12" t="s">
        <v>18</v>
      </c>
      <c r="D38" s="12" t="s">
        <v>19</v>
      </c>
      <c r="E38" s="12" t="s">
        <v>20</v>
      </c>
      <c r="F38" s="12" t="s">
        <v>21</v>
      </c>
      <c r="G38" s="32" t="s">
        <v>22</v>
      </c>
      <c r="H38" s="12" t="s">
        <v>23</v>
      </c>
      <c r="I38" s="13" t="s">
        <v>24</v>
      </c>
      <c r="J38" s="52" t="s">
        <v>25</v>
      </c>
    </row>
    <row r="39" spans="1:10">
      <c r="A39" s="14" t="s">
        <v>26</v>
      </c>
      <c r="B39" s="15" t="s">
        <v>27</v>
      </c>
      <c r="C39" s="15" t="s">
        <v>28</v>
      </c>
      <c r="D39" s="15" t="s">
        <v>29</v>
      </c>
      <c r="E39" s="15" t="s">
        <v>30</v>
      </c>
      <c r="F39" s="15" t="s">
        <v>31</v>
      </c>
      <c r="G39" s="33" t="s">
        <v>32</v>
      </c>
      <c r="H39" s="15" t="s">
        <v>110</v>
      </c>
      <c r="I39" s="16" t="s">
        <v>34</v>
      </c>
      <c r="J39" s="53" t="s">
        <v>35</v>
      </c>
    </row>
    <row r="40" spans="1:10" ht="58.5" customHeight="1" thickBot="1">
      <c r="A40" s="21" t="s">
        <v>1</v>
      </c>
      <c r="B40" s="36" t="s">
        <v>111</v>
      </c>
      <c r="C40" s="2" t="s">
        <v>54</v>
      </c>
      <c r="D40" s="8">
        <v>1705</v>
      </c>
      <c r="E40" s="5"/>
      <c r="F40" s="5"/>
      <c r="G40" s="23"/>
      <c r="H40" s="5"/>
      <c r="I40" s="82"/>
      <c r="J40" s="83"/>
    </row>
    <row r="41" spans="1:10">
      <c r="B41" s="25"/>
      <c r="D41" s="50"/>
    </row>
    <row r="42" spans="1:10">
      <c r="B42" s="25"/>
    </row>
    <row r="43" spans="1:10" ht="33" customHeight="1">
      <c r="B43" s="25"/>
      <c r="D43" s="88" t="s">
        <v>112</v>
      </c>
      <c r="E43" s="88" t="s">
        <v>112</v>
      </c>
      <c r="F43" s="89"/>
      <c r="G43" s="88" t="s">
        <v>112</v>
      </c>
      <c r="H43" s="90"/>
      <c r="I43" s="89"/>
      <c r="J43" s="88" t="s">
        <v>112</v>
      </c>
    </row>
    <row r="44" spans="1:10">
      <c r="B44" s="25"/>
    </row>
    <row r="45" spans="1:10" ht="17.25" customHeight="1">
      <c r="B45" s="158" t="s">
        <v>108</v>
      </c>
      <c r="C45" s="159"/>
      <c r="D45" s="159"/>
      <c r="E45" s="159"/>
      <c r="F45" s="159"/>
      <c r="G45" s="159"/>
      <c r="H45" s="159"/>
      <c r="I45" s="159"/>
      <c r="J45" s="160"/>
    </row>
    <row r="46" spans="1:10">
      <c r="B46" s="25"/>
    </row>
    <row r="47" spans="1:10">
      <c r="B47" s="25"/>
    </row>
    <row r="48" spans="1:10">
      <c r="B48" s="25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  <row r="75" spans="2:2">
      <c r="B75" s="25"/>
    </row>
    <row r="76" spans="2:2">
      <c r="B76" s="25"/>
    </row>
    <row r="77" spans="2:2">
      <c r="B77" s="25"/>
    </row>
    <row r="78" spans="2:2">
      <c r="B78" s="25"/>
    </row>
    <row r="79" spans="2:2">
      <c r="B79" s="25"/>
    </row>
    <row r="80" spans="2:2">
      <c r="B80" s="25"/>
    </row>
    <row r="81" spans="2:2">
      <c r="B81" s="25"/>
    </row>
    <row r="82" spans="2:2">
      <c r="B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  <row r="95" spans="2:2">
      <c r="B95" s="25"/>
    </row>
    <row r="96" spans="2:2">
      <c r="B96" s="25"/>
    </row>
    <row r="97" spans="2:2">
      <c r="B97" s="25"/>
    </row>
    <row r="98" spans="2:2">
      <c r="B98" s="25"/>
    </row>
    <row r="99" spans="2:2">
      <c r="B99" s="25"/>
    </row>
    <row r="100" spans="2:2">
      <c r="B100" s="25"/>
    </row>
    <row r="101" spans="2:2">
      <c r="B101" s="25"/>
    </row>
    <row r="102" spans="2:2">
      <c r="B102" s="25"/>
    </row>
    <row r="103" spans="2:2">
      <c r="B103" s="25"/>
    </row>
    <row r="104" spans="2:2">
      <c r="B104" s="25"/>
    </row>
    <row r="105" spans="2:2">
      <c r="B105" s="25"/>
    </row>
    <row r="106" spans="2:2">
      <c r="B106" s="25"/>
    </row>
    <row r="107" spans="2:2">
      <c r="B107" s="25"/>
    </row>
    <row r="108" spans="2:2">
      <c r="B108" s="25"/>
    </row>
    <row r="109" spans="2:2">
      <c r="B109" s="25"/>
    </row>
    <row r="110" spans="2:2">
      <c r="B110" s="25"/>
    </row>
    <row r="111" spans="2:2">
      <c r="B111" s="25"/>
    </row>
    <row r="112" spans="2:2">
      <c r="B112" s="25"/>
    </row>
    <row r="113" spans="2:2">
      <c r="B113" s="25"/>
    </row>
    <row r="114" spans="2:2">
      <c r="B114" s="25"/>
    </row>
    <row r="115" spans="2:2">
      <c r="B115" s="25"/>
    </row>
    <row r="116" spans="2:2">
      <c r="B116" s="25"/>
    </row>
    <row r="117" spans="2:2">
      <c r="B117" s="25"/>
    </row>
    <row r="118" spans="2:2">
      <c r="B118" s="25"/>
    </row>
  </sheetData>
  <mergeCells count="15">
    <mergeCell ref="B32:J32"/>
    <mergeCell ref="B45:J45"/>
    <mergeCell ref="E33:J33"/>
    <mergeCell ref="B35:C35"/>
    <mergeCell ref="F35:J35"/>
    <mergeCell ref="F36:J36"/>
    <mergeCell ref="B37:C37"/>
    <mergeCell ref="D37:E37"/>
    <mergeCell ref="H37:J37"/>
    <mergeCell ref="B1:C1"/>
    <mergeCell ref="F1:J1"/>
    <mergeCell ref="F2:J2"/>
    <mergeCell ref="B3:C3"/>
    <mergeCell ref="D3:E3"/>
    <mergeCell ref="H3:J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rowBreaks count="2" manualBreakCount="2">
    <brk id="15" max="9" man="1"/>
    <brk id="33" max="9" man="1"/>
  </rowBreaks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22"/>
  <sheetViews>
    <sheetView topLeftCell="A13" zoomScaleNormal="100" workbookViewId="0">
      <selection activeCell="I6" sqref="I6"/>
    </sheetView>
  </sheetViews>
  <sheetFormatPr defaultRowHeight="12.75"/>
  <cols>
    <col min="1" max="1" width="4" style="9" customWidth="1"/>
    <col min="2" max="2" width="59.42578125" style="10" customWidth="1"/>
    <col min="3" max="3" width="5.140625" style="9" customWidth="1"/>
    <col min="4" max="4" width="10.140625" style="9" bestFit="1" customWidth="1"/>
    <col min="5" max="5" width="9.28515625" style="9" bestFit="1" customWidth="1"/>
    <col min="6" max="6" width="13.85546875" style="9" bestFit="1" customWidth="1"/>
    <col min="7" max="7" width="8.42578125" style="9" customWidth="1"/>
    <col min="8" max="8" width="10.140625" style="9" bestFit="1" customWidth="1"/>
    <col min="9" max="9" width="11.42578125" style="9" customWidth="1"/>
    <col min="10" max="10" width="9.28515625" style="9" bestFit="1" customWidth="1"/>
    <col min="11" max="11" width="8" style="9" customWidth="1"/>
    <col min="12" max="12" width="9.140625" style="9"/>
    <col min="13" max="13" width="9.28515625" style="9" bestFit="1" customWidth="1"/>
    <col min="14" max="16384" width="9.140625" style="9"/>
  </cols>
  <sheetData>
    <row r="1" spans="1:11" ht="52.5" customHeight="1">
      <c r="B1" s="136" t="s">
        <v>104</v>
      </c>
      <c r="C1" s="137"/>
      <c r="F1" s="161" t="s">
        <v>113</v>
      </c>
      <c r="G1" s="162"/>
      <c r="H1" s="162"/>
      <c r="I1" s="162"/>
      <c r="J1" s="163"/>
    </row>
    <row r="2" spans="1:11" ht="18" customHeight="1">
      <c r="F2" s="154" t="s">
        <v>103</v>
      </c>
      <c r="G2" s="154"/>
      <c r="H2" s="154"/>
      <c r="I2" s="154"/>
      <c r="J2" s="154"/>
    </row>
    <row r="3" spans="1:11" ht="21.75" customHeight="1" thickBot="1">
      <c r="B3" s="152" t="s">
        <v>105</v>
      </c>
      <c r="C3" s="153"/>
      <c r="D3" s="138"/>
      <c r="E3" s="138"/>
      <c r="F3" s="60"/>
      <c r="G3" s="60"/>
      <c r="H3" s="138" t="s">
        <v>87</v>
      </c>
      <c r="I3" s="138"/>
      <c r="J3" s="138"/>
    </row>
    <row r="4" spans="1:11" ht="31.5">
      <c r="A4" s="11" t="s">
        <v>16</v>
      </c>
      <c r="B4" s="12" t="s">
        <v>17</v>
      </c>
      <c r="C4" s="12" t="s">
        <v>18</v>
      </c>
      <c r="D4" s="12" t="s">
        <v>73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3" t="s">
        <v>25</v>
      </c>
      <c r="K4" s="80" t="s">
        <v>95</v>
      </c>
    </row>
    <row r="5" spans="1:11">
      <c r="A5" s="14" t="s">
        <v>26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31</v>
      </c>
      <c r="G5" s="15" t="s">
        <v>32</v>
      </c>
      <c r="H5" s="15" t="s">
        <v>33</v>
      </c>
      <c r="I5" s="15" t="s">
        <v>34</v>
      </c>
      <c r="J5" s="16" t="s">
        <v>35</v>
      </c>
    </row>
    <row r="6" spans="1:11" ht="36" customHeight="1">
      <c r="A6" s="17" t="s">
        <v>1</v>
      </c>
      <c r="B6" s="6" t="s">
        <v>52</v>
      </c>
      <c r="C6" s="1" t="s">
        <v>47</v>
      </c>
      <c r="D6" s="7">
        <v>440</v>
      </c>
      <c r="E6" s="4">
        <v>1</v>
      </c>
      <c r="F6" s="4">
        <f>D6*E6</f>
        <v>440</v>
      </c>
      <c r="G6" s="18">
        <v>0.23</v>
      </c>
      <c r="H6" s="4">
        <f>F6*23%</f>
        <v>101.2</v>
      </c>
      <c r="I6" s="4"/>
      <c r="J6" s="19">
        <f>I6/D6</f>
        <v>0</v>
      </c>
      <c r="K6" s="9">
        <v>40</v>
      </c>
    </row>
    <row r="7" spans="1:11" ht="38.25" customHeight="1">
      <c r="A7" s="17" t="s">
        <v>2</v>
      </c>
      <c r="B7" s="6" t="s">
        <v>100</v>
      </c>
      <c r="C7" s="1" t="s">
        <v>47</v>
      </c>
      <c r="D7" s="7">
        <v>680</v>
      </c>
      <c r="E7" s="4">
        <v>0.8</v>
      </c>
      <c r="F7" s="4">
        <f t="shared" ref="F7:F29" si="0">D7*E7</f>
        <v>544</v>
      </c>
      <c r="G7" s="18">
        <v>0.23</v>
      </c>
      <c r="H7" s="4">
        <f t="shared" ref="H7:H29" si="1">F7*23%</f>
        <v>125.12</v>
      </c>
      <c r="I7" s="4">
        <f t="shared" ref="I7:I29" si="2">(D7*E7)*G7+PRODUCT(D7:E7)</f>
        <v>669.12</v>
      </c>
      <c r="J7" s="19">
        <f t="shared" ref="J7:J29" si="3">I7/D7</f>
        <v>0.98399999999999999</v>
      </c>
      <c r="K7" s="9">
        <v>60</v>
      </c>
    </row>
    <row r="8" spans="1:11" ht="24" customHeight="1">
      <c r="A8" s="17" t="s">
        <v>3</v>
      </c>
      <c r="B8" s="6" t="s">
        <v>90</v>
      </c>
      <c r="C8" s="1" t="s">
        <v>47</v>
      </c>
      <c r="D8" s="7">
        <v>46</v>
      </c>
      <c r="E8" s="4">
        <v>8.5</v>
      </c>
      <c r="F8" s="4">
        <f t="shared" si="0"/>
        <v>391</v>
      </c>
      <c r="G8" s="18">
        <v>0.23</v>
      </c>
      <c r="H8" s="4">
        <f t="shared" si="1"/>
        <v>89.93</v>
      </c>
      <c r="I8" s="4">
        <f t="shared" si="2"/>
        <v>480.93</v>
      </c>
      <c r="J8" s="19">
        <f t="shared" si="3"/>
        <v>10.455</v>
      </c>
      <c r="K8" s="9">
        <v>1</v>
      </c>
    </row>
    <row r="9" spans="1:11" ht="37.5" customHeight="1">
      <c r="A9" s="17" t="s">
        <v>4</v>
      </c>
      <c r="B9" s="6" t="s">
        <v>101</v>
      </c>
      <c r="C9" s="1" t="s">
        <v>47</v>
      </c>
      <c r="D9" s="7">
        <v>18</v>
      </c>
      <c r="E9" s="4">
        <v>35</v>
      </c>
      <c r="F9" s="4">
        <f t="shared" si="0"/>
        <v>630</v>
      </c>
      <c r="G9" s="18">
        <v>0.23</v>
      </c>
      <c r="H9" s="4">
        <f t="shared" si="1"/>
        <v>144.9</v>
      </c>
      <c r="I9" s="4">
        <f t="shared" si="2"/>
        <v>774.9</v>
      </c>
      <c r="J9" s="19">
        <f t="shared" si="3"/>
        <v>43.05</v>
      </c>
      <c r="K9" s="9">
        <v>3</v>
      </c>
    </row>
    <row r="10" spans="1:11" ht="40.5" customHeight="1">
      <c r="A10" s="17" t="s">
        <v>5</v>
      </c>
      <c r="B10" s="3" t="s">
        <v>15</v>
      </c>
      <c r="C10" s="1" t="s">
        <v>47</v>
      </c>
      <c r="D10" s="7">
        <v>658</v>
      </c>
      <c r="E10" s="4">
        <v>2.2000000000000002</v>
      </c>
      <c r="F10" s="4">
        <f t="shared" si="0"/>
        <v>1447.6000000000001</v>
      </c>
      <c r="G10" s="18">
        <v>0.23</v>
      </c>
      <c r="H10" s="4">
        <f t="shared" si="1"/>
        <v>332.94800000000004</v>
      </c>
      <c r="I10" s="4">
        <f t="shared" si="2"/>
        <v>1780.5480000000002</v>
      </c>
      <c r="J10" s="19">
        <f t="shared" si="3"/>
        <v>2.7060000000000004</v>
      </c>
      <c r="K10" s="9">
        <v>58</v>
      </c>
    </row>
    <row r="11" spans="1:11" ht="27.75" customHeight="1">
      <c r="A11" s="17" t="s">
        <v>6</v>
      </c>
      <c r="B11" s="6" t="s">
        <v>56</v>
      </c>
      <c r="C11" s="1" t="s">
        <v>47</v>
      </c>
      <c r="D11" s="7">
        <v>3206</v>
      </c>
      <c r="E11" s="4">
        <v>0.75</v>
      </c>
      <c r="F11" s="4">
        <f t="shared" si="0"/>
        <v>2404.5</v>
      </c>
      <c r="G11" s="18">
        <v>0.23</v>
      </c>
      <c r="H11" s="4">
        <f t="shared" si="1"/>
        <v>553.03499999999997</v>
      </c>
      <c r="I11" s="4">
        <f t="shared" si="2"/>
        <v>2957.5349999999999</v>
      </c>
      <c r="J11" s="19">
        <f t="shared" si="3"/>
        <v>0.92249999999999999</v>
      </c>
      <c r="K11" s="9">
        <v>34</v>
      </c>
    </row>
    <row r="12" spans="1:11" ht="57" customHeight="1">
      <c r="A12" s="17" t="s">
        <v>7</v>
      </c>
      <c r="B12" s="3" t="s">
        <v>55</v>
      </c>
      <c r="C12" s="1" t="s">
        <v>47</v>
      </c>
      <c r="D12" s="7">
        <v>2062</v>
      </c>
      <c r="E12" s="4">
        <v>2.65</v>
      </c>
      <c r="F12" s="4">
        <f t="shared" si="0"/>
        <v>5464.3</v>
      </c>
      <c r="G12" s="18">
        <v>0.23</v>
      </c>
      <c r="H12" s="4">
        <f t="shared" si="1"/>
        <v>1256.789</v>
      </c>
      <c r="I12" s="4">
        <f t="shared" si="2"/>
        <v>6721.0889999999999</v>
      </c>
      <c r="J12" s="19">
        <f t="shared" si="3"/>
        <v>3.2595000000000001</v>
      </c>
      <c r="K12" s="9">
        <v>158</v>
      </c>
    </row>
    <row r="13" spans="1:11" ht="30" customHeight="1">
      <c r="A13" s="17" t="s">
        <v>8</v>
      </c>
      <c r="B13" s="6" t="s">
        <v>91</v>
      </c>
      <c r="C13" s="1" t="s">
        <v>54</v>
      </c>
      <c r="D13" s="7">
        <v>288</v>
      </c>
      <c r="E13" s="4">
        <v>1.7</v>
      </c>
      <c r="F13" s="4">
        <f t="shared" si="0"/>
        <v>489.59999999999997</v>
      </c>
      <c r="G13" s="18">
        <v>0.23</v>
      </c>
      <c r="H13" s="4">
        <f t="shared" si="1"/>
        <v>112.608</v>
      </c>
      <c r="I13" s="4">
        <f t="shared" si="2"/>
        <v>602.20799999999997</v>
      </c>
      <c r="J13" s="19">
        <f t="shared" si="3"/>
        <v>2.0909999999999997</v>
      </c>
      <c r="K13" s="9">
        <v>40</v>
      </c>
    </row>
    <row r="14" spans="1:11" ht="27.75" customHeight="1">
      <c r="A14" s="17" t="s">
        <v>9</v>
      </c>
      <c r="B14" s="3" t="s">
        <v>59</v>
      </c>
      <c r="C14" s="1" t="s">
        <v>47</v>
      </c>
      <c r="D14" s="7">
        <v>11</v>
      </c>
      <c r="E14" s="4">
        <v>9</v>
      </c>
      <c r="F14" s="4">
        <f t="shared" si="0"/>
        <v>99</v>
      </c>
      <c r="G14" s="18">
        <v>0.23</v>
      </c>
      <c r="H14" s="4">
        <f t="shared" si="1"/>
        <v>22.77</v>
      </c>
      <c r="I14" s="4">
        <f t="shared" si="2"/>
        <v>121.77</v>
      </c>
      <c r="J14" s="19">
        <f t="shared" si="3"/>
        <v>11.07</v>
      </c>
    </row>
    <row r="15" spans="1:11" ht="27" customHeight="1">
      <c r="A15" s="17" t="s">
        <v>10</v>
      </c>
      <c r="B15" s="3" t="s">
        <v>102</v>
      </c>
      <c r="C15" s="1" t="s">
        <v>47</v>
      </c>
      <c r="D15" s="7">
        <v>16</v>
      </c>
      <c r="E15" s="4">
        <v>8.8000000000000007</v>
      </c>
      <c r="F15" s="4">
        <f t="shared" si="0"/>
        <v>140.80000000000001</v>
      </c>
      <c r="G15" s="18">
        <v>0.23</v>
      </c>
      <c r="H15" s="4">
        <f t="shared" si="1"/>
        <v>32.384000000000007</v>
      </c>
      <c r="I15" s="4">
        <f t="shared" si="2"/>
        <v>173.18400000000003</v>
      </c>
      <c r="J15" s="19">
        <f t="shared" si="3"/>
        <v>10.824000000000002</v>
      </c>
      <c r="K15" s="9">
        <v>1</v>
      </c>
    </row>
    <row r="16" spans="1:11" ht="27.75" customHeight="1">
      <c r="A16" s="17" t="s">
        <v>11</v>
      </c>
      <c r="B16" s="6" t="s">
        <v>0</v>
      </c>
      <c r="C16" s="1" t="s">
        <v>54</v>
      </c>
      <c r="D16" s="7">
        <v>254</v>
      </c>
      <c r="E16" s="4">
        <v>0.9</v>
      </c>
      <c r="F16" s="4">
        <f t="shared" si="0"/>
        <v>228.6</v>
      </c>
      <c r="G16" s="18">
        <v>0.23</v>
      </c>
      <c r="H16" s="4">
        <f t="shared" si="1"/>
        <v>52.578000000000003</v>
      </c>
      <c r="I16" s="4">
        <f t="shared" si="2"/>
        <v>281.178</v>
      </c>
      <c r="J16" s="19">
        <f t="shared" si="3"/>
        <v>1.107</v>
      </c>
      <c r="K16" s="9">
        <v>50</v>
      </c>
    </row>
    <row r="17" spans="1:11" ht="27.75" customHeight="1">
      <c r="A17" s="17" t="s">
        <v>12</v>
      </c>
      <c r="B17" s="6" t="s">
        <v>93</v>
      </c>
      <c r="C17" s="1" t="s">
        <v>47</v>
      </c>
      <c r="D17" s="7">
        <v>4</v>
      </c>
      <c r="E17" s="4">
        <v>5.5</v>
      </c>
      <c r="F17" s="4">
        <f t="shared" si="0"/>
        <v>22</v>
      </c>
      <c r="G17" s="18">
        <v>0.23</v>
      </c>
      <c r="H17" s="4">
        <f t="shared" si="1"/>
        <v>5.0600000000000005</v>
      </c>
      <c r="I17" s="4">
        <f t="shared" si="2"/>
        <v>27.060000000000002</v>
      </c>
      <c r="J17" s="19">
        <f t="shared" si="3"/>
        <v>6.7650000000000006</v>
      </c>
    </row>
    <row r="18" spans="1:11" ht="30" customHeight="1">
      <c r="A18" s="17" t="s">
        <v>13</v>
      </c>
      <c r="B18" s="3" t="s">
        <v>92</v>
      </c>
      <c r="C18" s="1" t="s">
        <v>47</v>
      </c>
      <c r="D18" s="7">
        <v>4</v>
      </c>
      <c r="E18" s="4">
        <v>9.5</v>
      </c>
      <c r="F18" s="4">
        <f t="shared" si="0"/>
        <v>38</v>
      </c>
      <c r="G18" s="18">
        <v>0.23</v>
      </c>
      <c r="H18" s="4">
        <f t="shared" si="1"/>
        <v>8.74</v>
      </c>
      <c r="I18" s="4">
        <f t="shared" si="2"/>
        <v>46.74</v>
      </c>
      <c r="J18" s="19">
        <f t="shared" si="3"/>
        <v>11.685</v>
      </c>
    </row>
    <row r="19" spans="1:11" ht="24.95" customHeight="1">
      <c r="A19" s="17" t="s">
        <v>14</v>
      </c>
      <c r="B19" s="6" t="s">
        <v>49</v>
      </c>
      <c r="C19" s="1" t="s">
        <v>54</v>
      </c>
      <c r="D19" s="7">
        <v>862</v>
      </c>
      <c r="E19" s="4">
        <v>1.6</v>
      </c>
      <c r="F19" s="4">
        <f t="shared" si="0"/>
        <v>1379.2</v>
      </c>
      <c r="G19" s="18">
        <v>0.23</v>
      </c>
      <c r="H19" s="4">
        <f t="shared" si="1"/>
        <v>317.21600000000001</v>
      </c>
      <c r="I19" s="4">
        <f t="shared" si="2"/>
        <v>1696.4160000000002</v>
      </c>
      <c r="J19" s="19">
        <f t="shared" si="3"/>
        <v>1.9680000000000002</v>
      </c>
      <c r="K19" s="9">
        <v>113</v>
      </c>
    </row>
    <row r="20" spans="1:11" ht="24.95" customHeight="1">
      <c r="A20" s="17" t="s">
        <v>40</v>
      </c>
      <c r="B20" s="6" t="s">
        <v>65</v>
      </c>
      <c r="C20" s="1" t="s">
        <v>54</v>
      </c>
      <c r="D20" s="7">
        <v>776</v>
      </c>
      <c r="E20" s="4">
        <v>1.6</v>
      </c>
      <c r="F20" s="4">
        <f t="shared" si="0"/>
        <v>1241.6000000000001</v>
      </c>
      <c r="G20" s="18">
        <v>0.23</v>
      </c>
      <c r="H20" s="4">
        <f t="shared" si="1"/>
        <v>285.56800000000004</v>
      </c>
      <c r="I20" s="4">
        <f t="shared" si="2"/>
        <v>1527.1680000000001</v>
      </c>
      <c r="J20" s="19">
        <f t="shared" si="3"/>
        <v>1.9680000000000002</v>
      </c>
      <c r="K20" s="9">
        <v>85</v>
      </c>
    </row>
    <row r="21" spans="1:11" ht="24.95" customHeight="1">
      <c r="A21" s="17" t="s">
        <v>41</v>
      </c>
      <c r="B21" s="6" t="s">
        <v>48</v>
      </c>
      <c r="C21" s="1" t="s">
        <v>54</v>
      </c>
      <c r="D21" s="7">
        <v>714</v>
      </c>
      <c r="E21" s="4">
        <v>1.65</v>
      </c>
      <c r="F21" s="4">
        <f t="shared" si="0"/>
        <v>1178.0999999999999</v>
      </c>
      <c r="G21" s="18">
        <v>0.23</v>
      </c>
      <c r="H21" s="4">
        <f t="shared" si="1"/>
        <v>270.96299999999997</v>
      </c>
      <c r="I21" s="4">
        <f t="shared" si="2"/>
        <v>1449.0629999999999</v>
      </c>
      <c r="J21" s="19">
        <f t="shared" si="3"/>
        <v>2.0294999999999996</v>
      </c>
      <c r="K21" s="9">
        <v>66</v>
      </c>
    </row>
    <row r="22" spans="1:11" ht="24.95" customHeight="1">
      <c r="A22" s="17" t="s">
        <v>42</v>
      </c>
      <c r="B22" s="20" t="s">
        <v>72</v>
      </c>
      <c r="C22" s="1" t="s">
        <v>54</v>
      </c>
      <c r="D22" s="7">
        <v>12</v>
      </c>
      <c r="E22" s="4">
        <v>5</v>
      </c>
      <c r="F22" s="4">
        <f t="shared" si="0"/>
        <v>60</v>
      </c>
      <c r="G22" s="18">
        <v>0.23</v>
      </c>
      <c r="H22" s="4">
        <f t="shared" si="1"/>
        <v>13.8</v>
      </c>
      <c r="I22" s="4">
        <f t="shared" si="2"/>
        <v>73.8</v>
      </c>
      <c r="J22" s="19">
        <f t="shared" si="3"/>
        <v>6.1499999999999995</v>
      </c>
      <c r="K22" s="9">
        <v>2</v>
      </c>
    </row>
    <row r="23" spans="1:11" ht="24.95" customHeight="1">
      <c r="A23" s="17" t="s">
        <v>43</v>
      </c>
      <c r="B23" s="6" t="s">
        <v>64</v>
      </c>
      <c r="C23" s="1" t="s">
        <v>54</v>
      </c>
      <c r="D23" s="7">
        <v>100</v>
      </c>
      <c r="E23" s="4">
        <v>2.1</v>
      </c>
      <c r="F23" s="4">
        <f t="shared" si="0"/>
        <v>210</v>
      </c>
      <c r="G23" s="18">
        <v>0.23</v>
      </c>
      <c r="H23" s="4">
        <f t="shared" si="1"/>
        <v>48.300000000000004</v>
      </c>
      <c r="I23" s="4">
        <f t="shared" si="2"/>
        <v>258.3</v>
      </c>
      <c r="J23" s="19">
        <f t="shared" si="3"/>
        <v>2.5830000000000002</v>
      </c>
      <c r="K23" s="9">
        <v>33</v>
      </c>
    </row>
    <row r="24" spans="1:11" ht="24.95" customHeight="1">
      <c r="A24" s="17" t="s">
        <v>44</v>
      </c>
      <c r="B24" s="6" t="s">
        <v>94</v>
      </c>
      <c r="C24" s="1" t="s">
        <v>54</v>
      </c>
      <c r="D24" s="7">
        <v>6</v>
      </c>
      <c r="E24" s="4">
        <v>10</v>
      </c>
      <c r="F24" s="4">
        <f t="shared" si="0"/>
        <v>60</v>
      </c>
      <c r="G24" s="18">
        <v>0.23</v>
      </c>
      <c r="H24" s="4">
        <f t="shared" si="1"/>
        <v>13.8</v>
      </c>
      <c r="I24" s="4">
        <f t="shared" si="2"/>
        <v>73.8</v>
      </c>
      <c r="J24" s="19">
        <f t="shared" si="3"/>
        <v>12.299999999999999</v>
      </c>
    </row>
    <row r="25" spans="1:11" ht="24.95" customHeight="1">
      <c r="A25" s="17" t="s">
        <v>45</v>
      </c>
      <c r="B25" s="6" t="s">
        <v>36</v>
      </c>
      <c r="C25" s="1" t="s">
        <v>47</v>
      </c>
      <c r="D25" s="7">
        <v>245</v>
      </c>
      <c r="E25" s="4">
        <v>0.65</v>
      </c>
      <c r="F25" s="4">
        <f t="shared" si="0"/>
        <v>159.25</v>
      </c>
      <c r="G25" s="18">
        <v>0.23</v>
      </c>
      <c r="H25" s="4">
        <f t="shared" si="1"/>
        <v>36.627500000000005</v>
      </c>
      <c r="I25" s="4">
        <f t="shared" si="2"/>
        <v>195.8775</v>
      </c>
      <c r="J25" s="19">
        <f t="shared" si="3"/>
        <v>0.79949999999999999</v>
      </c>
      <c r="K25" s="9">
        <v>2</v>
      </c>
    </row>
    <row r="26" spans="1:11" ht="24.95" customHeight="1">
      <c r="A26" s="17" t="s">
        <v>46</v>
      </c>
      <c r="B26" s="6" t="s">
        <v>37</v>
      </c>
      <c r="C26" s="1" t="s">
        <v>47</v>
      </c>
      <c r="D26" s="7">
        <v>765</v>
      </c>
      <c r="E26" s="4">
        <v>1</v>
      </c>
      <c r="F26" s="4">
        <f t="shared" si="0"/>
        <v>765</v>
      </c>
      <c r="G26" s="18">
        <v>0.23</v>
      </c>
      <c r="H26" s="4">
        <f t="shared" si="1"/>
        <v>175.95000000000002</v>
      </c>
      <c r="I26" s="4">
        <f t="shared" si="2"/>
        <v>940.95</v>
      </c>
      <c r="J26" s="19">
        <f t="shared" si="3"/>
        <v>1.23</v>
      </c>
      <c r="K26" s="9">
        <v>25</v>
      </c>
    </row>
    <row r="27" spans="1:11" ht="24.95" customHeight="1">
      <c r="A27" s="17" t="s">
        <v>50</v>
      </c>
      <c r="B27" s="6" t="s">
        <v>66</v>
      </c>
      <c r="C27" s="1" t="s">
        <v>47</v>
      </c>
      <c r="D27" s="7">
        <v>9</v>
      </c>
      <c r="E27" s="4">
        <v>10</v>
      </c>
      <c r="F27" s="4">
        <f t="shared" si="0"/>
        <v>90</v>
      </c>
      <c r="G27" s="18">
        <v>0.23</v>
      </c>
      <c r="H27" s="4">
        <f t="shared" si="1"/>
        <v>20.7</v>
      </c>
      <c r="I27" s="4">
        <f t="shared" si="2"/>
        <v>110.7</v>
      </c>
      <c r="J27" s="19">
        <f t="shared" si="3"/>
        <v>12.3</v>
      </c>
      <c r="K27" s="9">
        <v>2</v>
      </c>
    </row>
    <row r="28" spans="1:11" ht="24.95" customHeight="1">
      <c r="A28" s="17" t="s">
        <v>51</v>
      </c>
      <c r="B28" s="6" t="s">
        <v>67</v>
      </c>
      <c r="C28" s="1" t="s">
        <v>47</v>
      </c>
      <c r="D28" s="7">
        <v>26</v>
      </c>
      <c r="E28" s="4">
        <v>2.8</v>
      </c>
      <c r="F28" s="4">
        <f t="shared" si="0"/>
        <v>72.8</v>
      </c>
      <c r="G28" s="18">
        <v>0.23</v>
      </c>
      <c r="H28" s="4">
        <f t="shared" si="1"/>
        <v>16.744</v>
      </c>
      <c r="I28" s="4">
        <f t="shared" si="2"/>
        <v>89.543999999999997</v>
      </c>
      <c r="J28" s="19">
        <f t="shared" si="3"/>
        <v>3.444</v>
      </c>
      <c r="K28" s="9">
        <v>4</v>
      </c>
    </row>
    <row r="29" spans="1:11" ht="24.95" customHeight="1" thickBot="1">
      <c r="A29" s="21" t="s">
        <v>74</v>
      </c>
      <c r="B29" s="22" t="s">
        <v>75</v>
      </c>
      <c r="C29" s="2" t="s">
        <v>47</v>
      </c>
      <c r="D29" s="8">
        <v>6</v>
      </c>
      <c r="E29" s="5">
        <v>2</v>
      </c>
      <c r="F29" s="5">
        <f t="shared" si="0"/>
        <v>12</v>
      </c>
      <c r="G29" s="23">
        <v>0.23</v>
      </c>
      <c r="H29" s="5">
        <f t="shared" si="1"/>
        <v>2.7600000000000002</v>
      </c>
      <c r="I29" s="5">
        <f t="shared" si="2"/>
        <v>14.76</v>
      </c>
      <c r="J29" s="24">
        <f t="shared" si="3"/>
        <v>2.46</v>
      </c>
    </row>
    <row r="30" spans="1:11" ht="32.25" customHeight="1">
      <c r="A30" s="46"/>
      <c r="B30" s="47"/>
      <c r="C30" s="46"/>
      <c r="D30" s="61"/>
      <c r="E30" s="29"/>
      <c r="F30" s="29"/>
      <c r="G30" s="62"/>
      <c r="H30" s="29"/>
      <c r="I30" s="29"/>
      <c r="J30" s="29"/>
    </row>
    <row r="31" spans="1:11" ht="16.5" customHeight="1" thickBot="1">
      <c r="B31" s="25"/>
      <c r="F31" s="58">
        <f>SUM(F6:F29)</f>
        <v>17567.350000000002</v>
      </c>
      <c r="G31" s="58"/>
      <c r="H31" s="84">
        <f>SUM(H6:H29)</f>
        <v>4040.4904999999999</v>
      </c>
      <c r="I31" s="59">
        <f>SUM(I6:I29)</f>
        <v>21066.640499999998</v>
      </c>
      <c r="J31" s="10"/>
    </row>
    <row r="32" spans="1:11" ht="16.5" customHeight="1">
      <c r="B32" s="66" t="s">
        <v>99</v>
      </c>
      <c r="C32" s="67"/>
      <c r="D32" s="67"/>
      <c r="E32" s="81">
        <v>1.23E-2</v>
      </c>
      <c r="F32" s="68">
        <f>F31*E32</f>
        <v>216.07840500000003</v>
      </c>
      <c r="G32" s="69"/>
      <c r="H32" s="67"/>
      <c r="I32" s="70"/>
      <c r="J32" s="10"/>
    </row>
    <row r="33" spans="1:11" ht="17.25" customHeight="1">
      <c r="B33" s="71" t="s">
        <v>97</v>
      </c>
      <c r="C33" s="10"/>
      <c r="D33" s="10"/>
      <c r="E33" s="63"/>
      <c r="F33" s="64">
        <f>F31+F32</f>
        <v>17783.428405000002</v>
      </c>
      <c r="G33" s="65"/>
      <c r="H33" s="10"/>
      <c r="I33" s="72"/>
      <c r="J33" s="10"/>
    </row>
    <row r="34" spans="1:11" ht="16.5" customHeight="1" thickBot="1">
      <c r="B34" s="73" t="s">
        <v>98</v>
      </c>
      <c r="C34" s="74"/>
      <c r="D34" s="74"/>
      <c r="E34" s="74"/>
      <c r="F34" s="75">
        <f>F33/4.1749</f>
        <v>4259.6058360679299</v>
      </c>
      <c r="G34" s="76"/>
      <c r="H34" s="74"/>
      <c r="I34" s="77"/>
      <c r="J34" s="78"/>
    </row>
    <row r="35" spans="1:11" ht="16.5" customHeight="1">
      <c r="B35" s="25"/>
      <c r="E35" s="155"/>
      <c r="F35" s="155"/>
      <c r="G35" s="155"/>
      <c r="H35" s="155"/>
      <c r="I35" s="155"/>
      <c r="J35" s="155"/>
    </row>
    <row r="36" spans="1:11" ht="53.25" customHeight="1">
      <c r="B36" s="25"/>
      <c r="E36" s="87"/>
      <c r="F36" s="87"/>
      <c r="G36" s="87"/>
      <c r="H36" s="87"/>
      <c r="I36" s="87"/>
      <c r="J36" s="87"/>
    </row>
    <row r="37" spans="1:11" ht="69.75" customHeight="1">
      <c r="B37" s="136" t="s">
        <v>104</v>
      </c>
      <c r="C37" s="137"/>
      <c r="F37" s="133"/>
      <c r="G37" s="134"/>
      <c r="H37" s="134"/>
      <c r="I37" s="134"/>
      <c r="J37" s="135"/>
    </row>
    <row r="38" spans="1:11" ht="18" customHeight="1">
      <c r="F38" s="154" t="s">
        <v>103</v>
      </c>
      <c r="G38" s="154"/>
      <c r="H38" s="154"/>
      <c r="I38" s="154"/>
      <c r="J38" s="154"/>
    </row>
    <row r="39" spans="1:11" ht="36.75" customHeight="1" thickBot="1">
      <c r="B39" s="152" t="s">
        <v>106</v>
      </c>
      <c r="C39" s="153"/>
      <c r="D39" s="138"/>
      <c r="E39" s="138"/>
      <c r="F39" s="60"/>
      <c r="G39" s="60"/>
      <c r="H39" s="138" t="s">
        <v>107</v>
      </c>
      <c r="I39" s="138"/>
      <c r="J39" s="138"/>
    </row>
    <row r="40" spans="1:11" ht="31.5">
      <c r="A40" s="11" t="s">
        <v>16</v>
      </c>
      <c r="B40" s="12" t="s">
        <v>17</v>
      </c>
      <c r="C40" s="12" t="s">
        <v>18</v>
      </c>
      <c r="D40" s="12" t="s">
        <v>19</v>
      </c>
      <c r="E40" s="12" t="s">
        <v>20</v>
      </c>
      <c r="F40" s="12" t="s">
        <v>21</v>
      </c>
      <c r="G40" s="32" t="s">
        <v>22</v>
      </c>
      <c r="H40" s="12" t="s">
        <v>23</v>
      </c>
      <c r="I40" s="13" t="s">
        <v>24</v>
      </c>
      <c r="J40" s="52" t="s">
        <v>25</v>
      </c>
    </row>
    <row r="41" spans="1:11">
      <c r="A41" s="14" t="s">
        <v>26</v>
      </c>
      <c r="B41" s="15" t="s">
        <v>27</v>
      </c>
      <c r="C41" s="15" t="s">
        <v>28</v>
      </c>
      <c r="D41" s="15" t="s">
        <v>29</v>
      </c>
      <c r="E41" s="15" t="s">
        <v>30</v>
      </c>
      <c r="F41" s="15" t="s">
        <v>31</v>
      </c>
      <c r="G41" s="33" t="s">
        <v>32</v>
      </c>
      <c r="H41" s="15" t="s">
        <v>33</v>
      </c>
      <c r="I41" s="16" t="s">
        <v>34</v>
      </c>
      <c r="J41" s="53" t="s">
        <v>35</v>
      </c>
    </row>
    <row r="42" spans="1:11" ht="26.25" thickBot="1">
      <c r="A42" s="21" t="s">
        <v>1</v>
      </c>
      <c r="B42" s="36" t="s">
        <v>109</v>
      </c>
      <c r="C42" s="2" t="s">
        <v>54</v>
      </c>
      <c r="D42" s="8">
        <v>1705</v>
      </c>
      <c r="E42" s="5">
        <v>8.9499999999999993</v>
      </c>
      <c r="F42" s="5">
        <f>D42*E42</f>
        <v>15259.749999999998</v>
      </c>
      <c r="G42" s="23">
        <v>0.08</v>
      </c>
      <c r="H42" s="5">
        <f>F42*G42</f>
        <v>1220.78</v>
      </c>
      <c r="I42" s="82">
        <f t="shared" ref="I42" si="4">(D42*E42)*G42+PRODUCT(D42:E42)</f>
        <v>16480.53</v>
      </c>
      <c r="J42" s="83">
        <f>I42/D42</f>
        <v>9.6659999999999986</v>
      </c>
      <c r="K42" s="9" t="s">
        <v>96</v>
      </c>
    </row>
    <row r="43" spans="1:11">
      <c r="B43" s="25"/>
      <c r="D43" s="50"/>
    </row>
    <row r="44" spans="1:11">
      <c r="B44" s="25"/>
    </row>
    <row r="45" spans="1:11" ht="13.5" thickBot="1">
      <c r="B45" s="25"/>
      <c r="F45" s="51">
        <f>SUM(F42:F42)</f>
        <v>15259.749999999998</v>
      </c>
      <c r="G45" s="43"/>
      <c r="H45" s="56">
        <f>SUM(H42:H42)</f>
        <v>1220.78</v>
      </c>
      <c r="I45" s="51">
        <f>SUM(I42:I42)</f>
        <v>16480.53</v>
      </c>
    </row>
    <row r="46" spans="1:11">
      <c r="B46" s="66" t="s">
        <v>99</v>
      </c>
      <c r="C46" s="67"/>
      <c r="D46" s="67"/>
      <c r="E46" s="81">
        <v>1.23E-2</v>
      </c>
      <c r="F46" s="68">
        <f>F45*E46</f>
        <v>187.69492499999998</v>
      </c>
      <c r="G46" s="69"/>
      <c r="H46" s="67"/>
      <c r="I46" s="70"/>
    </row>
    <row r="47" spans="1:11">
      <c r="B47" s="71" t="s">
        <v>97</v>
      </c>
      <c r="C47" s="10"/>
      <c r="D47" s="10"/>
      <c r="E47" s="63"/>
      <c r="F47" s="64">
        <f>F45+F46</f>
        <v>15447.444924999998</v>
      </c>
      <c r="G47" s="65"/>
      <c r="H47" s="10"/>
      <c r="I47" s="72"/>
    </row>
    <row r="48" spans="1:11" ht="13.5" thickBot="1">
      <c r="B48" s="73" t="s">
        <v>98</v>
      </c>
      <c r="C48" s="74"/>
      <c r="D48" s="74"/>
      <c r="E48" s="74"/>
      <c r="F48" s="75">
        <f>F47/4.1749</f>
        <v>3700.0754329445012</v>
      </c>
      <c r="G48" s="76"/>
      <c r="H48" s="74"/>
      <c r="I48" s="77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  <row r="75" spans="2:2">
      <c r="B75" s="25"/>
    </row>
    <row r="76" spans="2:2">
      <c r="B76" s="25"/>
    </row>
    <row r="77" spans="2:2">
      <c r="B77" s="25"/>
    </row>
    <row r="78" spans="2:2">
      <c r="B78" s="25"/>
    </row>
    <row r="79" spans="2:2">
      <c r="B79" s="25"/>
    </row>
    <row r="80" spans="2:2">
      <c r="B80" s="25"/>
    </row>
    <row r="81" spans="2:2">
      <c r="B81" s="25"/>
    </row>
    <row r="82" spans="2:2">
      <c r="B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  <row r="95" spans="2:2">
      <c r="B95" s="25"/>
    </row>
    <row r="96" spans="2:2">
      <c r="B96" s="25"/>
    </row>
    <row r="97" spans="2:2">
      <c r="B97" s="25"/>
    </row>
    <row r="98" spans="2:2">
      <c r="B98" s="25"/>
    </row>
    <row r="99" spans="2:2">
      <c r="B99" s="25"/>
    </row>
    <row r="100" spans="2:2">
      <c r="B100" s="25"/>
    </row>
    <row r="101" spans="2:2">
      <c r="B101" s="25"/>
    </row>
    <row r="102" spans="2:2">
      <c r="B102" s="25"/>
    </row>
    <row r="103" spans="2:2">
      <c r="B103" s="25"/>
    </row>
    <row r="104" spans="2:2">
      <c r="B104" s="25"/>
    </row>
    <row r="105" spans="2:2">
      <c r="B105" s="25"/>
    </row>
    <row r="106" spans="2:2">
      <c r="B106" s="25"/>
    </row>
    <row r="107" spans="2:2">
      <c r="B107" s="25"/>
    </row>
    <row r="108" spans="2:2">
      <c r="B108" s="25"/>
    </row>
    <row r="109" spans="2:2">
      <c r="B109" s="25"/>
    </row>
    <row r="110" spans="2:2">
      <c r="B110" s="25"/>
    </row>
    <row r="111" spans="2:2">
      <c r="B111" s="25"/>
    </row>
    <row r="112" spans="2:2">
      <c r="B112" s="25"/>
    </row>
    <row r="113" spans="2:2">
      <c r="B113" s="25"/>
    </row>
    <row r="114" spans="2:2">
      <c r="B114" s="25"/>
    </row>
    <row r="115" spans="2:2">
      <c r="B115" s="25"/>
    </row>
    <row r="116" spans="2:2">
      <c r="B116" s="25"/>
    </row>
    <row r="117" spans="2:2">
      <c r="B117" s="25"/>
    </row>
    <row r="118" spans="2:2">
      <c r="B118" s="25"/>
    </row>
    <row r="119" spans="2:2">
      <c r="B119" s="25"/>
    </row>
    <row r="120" spans="2:2">
      <c r="B120" s="25"/>
    </row>
    <row r="121" spans="2:2">
      <c r="B121" s="25"/>
    </row>
    <row r="122" spans="2:2">
      <c r="B122" s="25"/>
    </row>
  </sheetData>
  <mergeCells count="13">
    <mergeCell ref="B1:C1"/>
    <mergeCell ref="F1:J1"/>
    <mergeCell ref="F2:J2"/>
    <mergeCell ref="B3:C3"/>
    <mergeCell ref="D3:E3"/>
    <mergeCell ref="H3:J3"/>
    <mergeCell ref="E35:J35"/>
    <mergeCell ref="B37:C37"/>
    <mergeCell ref="F37:J37"/>
    <mergeCell ref="F38:J38"/>
    <mergeCell ref="B39:C39"/>
    <mergeCell ref="D39:E39"/>
    <mergeCell ref="H39:J39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  <headerFooter alignWithMargins="0"/>
  <rowBreaks count="2" manualBreakCount="2">
    <brk id="15" max="10" man="1"/>
    <brk id="35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9</vt:i4>
      </vt:variant>
    </vt:vector>
  </HeadingPairs>
  <TitlesOfParts>
    <vt:vector size="24" baseType="lpstr">
      <vt:lpstr>wektor 2017</vt:lpstr>
      <vt:lpstr>LUX MEDICAL 2017</vt:lpstr>
      <vt:lpstr>PAMAR</vt:lpstr>
      <vt:lpstr>PREMIUM GROUP 2017</vt:lpstr>
      <vt:lpstr>ViBa MED</vt:lpstr>
      <vt:lpstr>ADMOR 2017</vt:lpstr>
      <vt:lpstr>toaletowe 2018</vt:lpstr>
      <vt:lpstr>załaczniki bitoaletowe 2018 (2)</vt:lpstr>
      <vt:lpstr>wektor 2018</vt:lpstr>
      <vt:lpstr>admor 2018</vt:lpstr>
      <vt:lpstr>ręakwice wyliczenie 2018</vt:lpstr>
      <vt:lpstr>ręakwice wyliczenie 2019</vt:lpstr>
      <vt:lpstr>ręakwice wyliczenie 2019 (2)</vt:lpstr>
      <vt:lpstr>ręakwice wyliczenie 2019 (2 (3)</vt:lpstr>
      <vt:lpstr>SYMED</vt:lpstr>
      <vt:lpstr>'admor 2018'!Obszar_wydruku</vt:lpstr>
      <vt:lpstr>'ręakwice wyliczenie 2018'!Obszar_wydruku</vt:lpstr>
      <vt:lpstr>'ręakwice wyliczenie 2019'!Obszar_wydruku</vt:lpstr>
      <vt:lpstr>'ręakwice wyliczenie 2019 (2 (3)'!Obszar_wydruku</vt:lpstr>
      <vt:lpstr>'ręakwice wyliczenie 2019 (2)'!Obszar_wydruku</vt:lpstr>
      <vt:lpstr>SYMED!Obszar_wydruku</vt:lpstr>
      <vt:lpstr>'toaletowe 2018'!Obszar_wydruku</vt:lpstr>
      <vt:lpstr>'wektor 2018'!Obszar_wydruku</vt:lpstr>
      <vt:lpstr>'załaczniki bitoaletowe 2018 (2)'!Obszar_wydruku</vt:lpstr>
    </vt:vector>
  </TitlesOfParts>
  <Company>DPS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2019-11-19T06:35:45Z</cp:lastPrinted>
  <dcterms:created xsi:type="dcterms:W3CDTF">2013-12-12T10:00:56Z</dcterms:created>
  <dcterms:modified xsi:type="dcterms:W3CDTF">2019-11-19T06:38:05Z</dcterms:modified>
</cp:coreProperties>
</file>